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66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bib Hakim YONIS\Desktop\"/>
    </mc:Choice>
  </mc:AlternateContent>
  <bookViews>
    <workbookView xWindow="0" yWindow="0" windowWidth="28800" windowHeight="12210" activeTab="3"/>
  </bookViews>
  <sheets>
    <sheet name="Données" sheetId="1" r:id="rId1"/>
    <sheet name="Question 1" sheetId="2" r:id="rId2"/>
    <sheet name="Question 2" sheetId="3" r:id="rId3"/>
    <sheet name="Question 3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4" l="1"/>
  <c r="C32" i="4"/>
  <c r="O21" i="3" l="1"/>
  <c r="P21" i="3"/>
  <c r="L21" i="3"/>
  <c r="P33" i="2"/>
  <c r="P32" i="2"/>
  <c r="P28" i="2"/>
  <c r="P24" i="2"/>
  <c r="P18" i="2"/>
  <c r="P20" i="3"/>
  <c r="P11" i="3"/>
  <c r="C10" i="4"/>
  <c r="L20" i="3"/>
  <c r="O20" i="3"/>
  <c r="L11" i="3" l="1"/>
  <c r="F16" i="4"/>
  <c r="F10" i="4"/>
  <c r="L54" i="1"/>
  <c r="L53" i="1"/>
  <c r="K53" i="1"/>
  <c r="K52" i="1"/>
  <c r="L52" i="1"/>
  <c r="J52" i="1"/>
  <c r="J51" i="1"/>
  <c r="K51" i="1"/>
  <c r="L51" i="1"/>
  <c r="I51" i="1"/>
  <c r="I50" i="1"/>
  <c r="J50" i="1"/>
  <c r="K50" i="1"/>
  <c r="L50" i="1"/>
  <c r="H50" i="1"/>
  <c r="H49" i="1"/>
  <c r="I49" i="1"/>
  <c r="J49" i="1"/>
  <c r="K49" i="1"/>
  <c r="L49" i="1"/>
  <c r="G49" i="1"/>
  <c r="G48" i="1"/>
  <c r="H48" i="1"/>
  <c r="I48" i="1"/>
  <c r="J48" i="1"/>
  <c r="K48" i="1"/>
  <c r="L48" i="1"/>
  <c r="F48" i="1"/>
  <c r="F47" i="1"/>
  <c r="G47" i="1"/>
  <c r="H47" i="1"/>
  <c r="I47" i="1"/>
  <c r="J47" i="1"/>
  <c r="K47" i="1"/>
  <c r="L47" i="1"/>
  <c r="E47" i="1"/>
  <c r="L46" i="1"/>
  <c r="E46" i="1"/>
  <c r="F46" i="1"/>
  <c r="G46" i="1"/>
  <c r="H46" i="1"/>
  <c r="I46" i="1"/>
  <c r="J46" i="1"/>
  <c r="K46" i="1"/>
  <c r="D46" i="1"/>
  <c r="I25" i="1"/>
  <c r="O11" i="3"/>
  <c r="F30" i="4" l="1"/>
  <c r="O32" i="2"/>
  <c r="C25" i="4" s="1"/>
  <c r="O28" i="2"/>
  <c r="C19" i="4" s="1"/>
  <c r="O24" i="2"/>
  <c r="O18" i="2"/>
  <c r="F31" i="4"/>
  <c r="N11" i="3"/>
  <c r="K18" i="4" l="1"/>
  <c r="C7" i="4"/>
  <c r="O33" i="2"/>
  <c r="C13" i="4"/>
  <c r="C30" i="4" l="1"/>
  <c r="J18" i="4" l="1"/>
  <c r="L18" i="2"/>
  <c r="N20" i="3"/>
  <c r="M14" i="3" s="1"/>
  <c r="L32" i="2"/>
  <c r="L28" i="2"/>
  <c r="L24" i="2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H25" i="1"/>
  <c r="G25" i="1"/>
  <c r="F25" i="1"/>
  <c r="E25" i="1"/>
  <c r="D25" i="1"/>
  <c r="C25" i="1"/>
  <c r="C14" i="1"/>
  <c r="L33" i="2" l="1"/>
  <c r="N24" i="2"/>
  <c r="C14" i="4"/>
  <c r="C16" i="4" s="1"/>
  <c r="N32" i="2"/>
  <c r="C26" i="4"/>
  <c r="C28" i="4" s="1"/>
  <c r="N28" i="2"/>
  <c r="C20" i="4"/>
  <c r="C22" i="4" s="1"/>
  <c r="N18" i="2"/>
  <c r="C8" i="4"/>
  <c r="C31" i="4" l="1"/>
  <c r="K16" i="4"/>
  <c r="K17" i="4" s="1"/>
  <c r="J16" i="4"/>
  <c r="J17" i="4" s="1"/>
  <c r="M19" i="1"/>
</calcChain>
</file>

<file path=xl/sharedStrings.xml><?xml version="1.0" encoding="utf-8"?>
<sst xmlns="http://schemas.openxmlformats.org/spreadsheetml/2006/main" count="509" uniqueCount="141">
  <si>
    <t>Corrigé Distri</t>
  </si>
  <si>
    <t>O correspond au dépôt</t>
  </si>
  <si>
    <t>A à J correspondent aux points de livraison</t>
  </si>
  <si>
    <t>Matrice des distances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</si>
  <si>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</si>
  <si>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</si>
  <si>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</si>
  <si>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</si>
  <si>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</si>
  <si>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</si>
  <si>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</si>
  <si>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</si>
  <si>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</si>
  <si>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</si>
  <si>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T/jour</t>
  </si>
  <si>
    <t>O</t>
  </si>
  <si>
    <t>Total</t>
  </si>
  <si>
    <t>Véhicules de 5 tonnes de charge utile</t>
  </si>
  <si>
    <t>Question 2</t>
  </si>
  <si>
    <t>La constitution des tournées s'effectue en trois phases :</t>
  </si>
  <si>
    <t>Phase 1</t>
  </si>
  <si>
    <t>Calcul des écartements de chaque couple de points par rapport au dépôt O</t>
  </si>
  <si>
    <t>Phase 2</t>
  </si>
  <si>
    <t>Classement des couples de points selon l'écartement décroissant</t>
  </si>
  <si>
    <t>Phase 3</t>
  </si>
  <si>
    <t xml:space="preserve">Constitution des tournées en retenant les couples de points présentant les écartements les plus élevés, </t>
  </si>
  <si>
    <t>tout en prenant en compte les limites de charge utile du véhicule (5 tonnes).</t>
  </si>
  <si>
    <t xml:space="preserve"> Phase 2</t>
  </si>
  <si>
    <t>Tonnage cumulé</t>
  </si>
  <si>
    <t>Retenu ?</t>
  </si>
  <si>
    <t>Commentaire</t>
  </si>
  <si>
    <t>Tournée 1</t>
  </si>
  <si>
    <t xml:space="preserve"> tonnes</t>
  </si>
  <si>
    <t>On ne retient maintenant que les points non desservis par la première tournée</t>
  </si>
  <si>
    <t>Tournée 2</t>
  </si>
  <si>
    <t>On ne retient maintenant que les points non desservis par les deux  premières tournées</t>
  </si>
  <si>
    <t>Tournée 3</t>
  </si>
  <si>
    <t>On ne retient maintenant que les points non desservis par les trois  premières tournées</t>
  </si>
  <si>
    <t>Tournée 4</t>
  </si>
  <si>
    <t>Question 3</t>
  </si>
  <si>
    <t>On utilise des camions de 10 tonnes au lieu de 5</t>
  </si>
  <si>
    <t>Véhicule de 5 tonnes</t>
  </si>
  <si>
    <t>Véhicule de 10 tonnes</t>
  </si>
  <si>
    <t>Nombre de jours par an</t>
  </si>
  <si>
    <t>tournées</t>
  </si>
  <si>
    <t>Vitesse moyenne</t>
  </si>
  <si>
    <t>km/h</t>
  </si>
  <si>
    <t>Temps d'arrêt par client</t>
  </si>
  <si>
    <t>minutes</t>
  </si>
  <si>
    <t>Temps variable par tonne</t>
  </si>
  <si>
    <t>Distance</t>
  </si>
  <si>
    <t>Durée de travail journalière</t>
  </si>
  <si>
    <t>heures</t>
  </si>
  <si>
    <t>Tonnage</t>
  </si>
  <si>
    <t>Arrêts</t>
  </si>
  <si>
    <t>Durée (mn)</t>
  </si>
  <si>
    <t>Comparaison</t>
  </si>
  <si>
    <t>5 tonnes</t>
  </si>
  <si>
    <t>10 tonnes</t>
  </si>
  <si>
    <t>Coût fixe annuel</t>
  </si>
  <si>
    <t>€</t>
  </si>
  <si>
    <t>Coût au km</t>
  </si>
  <si>
    <t>km annuel</t>
  </si>
  <si>
    <t>Coût km</t>
  </si>
  <si>
    <t>Coût total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</si>
  <si>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</si>
  <si>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</si>
  <si>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</si>
  <si>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</si>
  <si>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</si>
  <si>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</si>
  <si>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</si>
  <si>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</si>
  <si>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</si>
  <si>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BC</t>
  </si>
  <si>
    <t>BD</t>
  </si>
  <si>
    <t>BE</t>
  </si>
  <si>
    <t>BF</t>
  </si>
  <si>
    <t>BG</t>
  </si>
  <si>
    <t>BH</t>
  </si>
  <si>
    <t>BI</t>
  </si>
  <si>
    <t>BJ</t>
  </si>
  <si>
    <t>CD</t>
  </si>
  <si>
    <t>CE</t>
  </si>
  <si>
    <t>CF</t>
  </si>
  <si>
    <t>CG</t>
  </si>
  <si>
    <t>CH</t>
  </si>
  <si>
    <t>CI</t>
  </si>
  <si>
    <t>CJ</t>
  </si>
  <si>
    <t>DE</t>
  </si>
  <si>
    <t>DF</t>
  </si>
  <si>
    <t>DG</t>
  </si>
  <si>
    <t>DH</t>
  </si>
  <si>
    <t>DI</t>
  </si>
  <si>
    <t>DJ</t>
  </si>
  <si>
    <t>EF</t>
  </si>
  <si>
    <t>EG</t>
  </si>
  <si>
    <t>EH</t>
  </si>
  <si>
    <t>EI</t>
  </si>
  <si>
    <t>EJ</t>
  </si>
  <si>
    <t>FG</t>
  </si>
  <si>
    <t>FH</t>
  </si>
  <si>
    <t>FI</t>
  </si>
  <si>
    <t>FJ</t>
  </si>
  <si>
    <t>GH</t>
  </si>
  <si>
    <t>GI</t>
  </si>
  <si>
    <t>GJ</t>
  </si>
  <si>
    <t>HI</t>
  </si>
  <si>
    <t>HJ</t>
  </si>
  <si>
    <t>IJ</t>
  </si>
  <si>
    <t>Distancier</t>
  </si>
  <si>
    <t>OE</t>
  </si>
  <si>
    <t>EB</t>
  </si>
  <si>
    <t>JC</t>
  </si>
  <si>
    <t>CO</t>
  </si>
  <si>
    <t>OF</t>
  </si>
  <si>
    <t>FA</t>
  </si>
  <si>
    <t>HO</t>
  </si>
  <si>
    <t>OD</t>
  </si>
  <si>
    <t>Taux de remplissage 90%</t>
  </si>
  <si>
    <t>9 Tonnes en 65 KM</t>
  </si>
  <si>
    <t>Avec 5 arrêts</t>
  </si>
  <si>
    <t>Taux de remplissage</t>
  </si>
  <si>
    <t>Taux de remplissage 85%</t>
  </si>
  <si>
    <t>8,5 Tonnes en 72 KM</t>
  </si>
  <si>
    <t>Taux de remplissage 100%</t>
  </si>
  <si>
    <t>Avec 4 arrêts</t>
  </si>
  <si>
    <t>Taux de remplissage 80%</t>
  </si>
  <si>
    <t>Avec 1 arrêt</t>
  </si>
  <si>
    <t>DO</t>
  </si>
  <si>
    <t>OI</t>
  </si>
  <si>
    <t>IO</t>
  </si>
  <si>
    <t>Total Kilometrage</t>
  </si>
  <si>
    <t>4 Tonnes en 26 Km</t>
  </si>
  <si>
    <t>4 Tonnes en 63 Km</t>
  </si>
  <si>
    <t>5 Tonnes en 70 Km</t>
  </si>
  <si>
    <t>4 Tonnes en 28 Km</t>
  </si>
  <si>
    <t>DONNEES</t>
  </si>
  <si>
    <t>CALCUL DES ECARTS</t>
  </si>
  <si>
    <t>Temps total</t>
  </si>
  <si>
    <t>Durée (Heures)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</si>
</sst>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€_-;\-* #,##0.00\ _€_-;_-* &quot;-&quot;??\ _€_-;_-@_-"/>
    <numFmt numFmtId="164" formatCode="0.0"/>
    <numFmt numFmtId="165" formatCode="_-* #,##0.0\ _€_-;\-* #,##0.0\ _€_-;_-* &quot;-&quot;??\ _€_-;_-@_-"/>
    <numFmt numFmtId="166" formatCode="_-* #,##0\ _€_-;\-* #,##0\ _€_-;_-* &quot;-&quot;??\ _€_-;_-@_-"/>
    <numFmt numFmtId="167" formatCode="0.0%"/>
  </numFmts>
  <fonts count="23" x14ac:knownFonts="1">
    <font>
      <sz val="10"/>
      <name val="MS Sans Serif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indexed="10"/>
      <name val="Arial"/>
      <family val="2"/>
    </font>
    <font>
      <sz val="9"/>
      <name val="MS Sans Serif"/>
    </font>
    <font>
      <sz val="10"/>
      <name val="MS Sans Serif"/>
    </font>
    <font>
      <b/>
      <sz val="8"/>
      <color indexed="8"/>
      <name val="Arial"/>
      <family val="2"/>
    </font>
    <font>
      <b/>
      <sz val="10"/>
      <name val="MS Sans Serif"/>
    </font>
    <font>
      <b/>
      <sz val="10"/>
      <color theme="5" tint="-0.249977111117893"/>
      <name val="MS Sans Serif"/>
      <family val="2"/>
    </font>
    <font>
      <b/>
      <sz val="10"/>
      <color rgb="FF00B0F0"/>
      <name val="MS Sans Serif"/>
      <family val="2"/>
    </font>
    <font>
      <b/>
      <sz val="10"/>
      <color rgb="FF00B050"/>
      <name val="MS Sans Serif"/>
      <family val="2"/>
    </font>
    <font>
      <b/>
      <sz val="10"/>
      <color rgb="FFCC66FF"/>
      <name val="MS Sans Serif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00B050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225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5" fillId="3" borderId="0" xfId="0" applyFont="1" applyFill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164" fontId="5" fillId="0" borderId="3" xfId="0" applyNumberFormat="1" applyFont="1" applyBorder="1" applyAlignment="1">
      <alignment horizontal="center" vertical="top" wrapText="1"/>
    </xf>
    <xf numFmtId="0" fontId="2" fillId="0" borderId="0" xfId="0" applyFont="1"/>
    <xf numFmtId="0" fontId="7" fillId="0" borderId="0" xfId="0" applyFont="1" applyAlignment="1">
      <alignment horizontal="justify"/>
    </xf>
    <xf numFmtId="0" fontId="5" fillId="0" borderId="0" xfId="0" applyFont="1" applyAlignment="1">
      <alignment horizontal="justify"/>
    </xf>
    <xf numFmtId="0" fontId="3" fillId="0" borderId="0" xfId="0" applyFont="1" applyBorder="1"/>
    <xf numFmtId="0" fontId="5" fillId="0" borderId="0" xfId="0" applyFont="1"/>
    <xf numFmtId="0" fontId="4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5" fillId="0" borderId="15" xfId="0" applyFont="1" applyBorder="1" applyAlignment="1">
      <alignment horizontal="center" vertical="top" wrapText="1"/>
    </xf>
    <xf numFmtId="0" fontId="5" fillId="0" borderId="16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left" vertical="top"/>
    </xf>
    <xf numFmtId="0" fontId="5" fillId="0" borderId="18" xfId="0" applyFont="1" applyBorder="1" applyAlignment="1">
      <alignment horizontal="center" vertical="top" wrapText="1"/>
    </xf>
    <xf numFmtId="0" fontId="5" fillId="0" borderId="19" xfId="0" applyFont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5" fillId="0" borderId="17" xfId="0" applyFont="1" applyBorder="1" applyAlignment="1">
      <alignment horizontal="left" vertical="top"/>
    </xf>
    <xf numFmtId="0" fontId="3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30" xfId="0" applyFont="1" applyBorder="1" applyAlignment="1">
      <alignment horizontal="center" vertical="top" wrapText="1"/>
    </xf>
    <xf numFmtId="0" fontId="5" fillId="0" borderId="32" xfId="0" applyFont="1" applyBorder="1" applyAlignment="1">
      <alignment horizontal="center" vertical="top" wrapText="1"/>
    </xf>
    <xf numFmtId="0" fontId="5" fillId="0" borderId="33" xfId="0" applyFont="1" applyBorder="1" applyAlignment="1">
      <alignment horizontal="center" vertical="top" wrapText="1"/>
    </xf>
    <xf numFmtId="0" fontId="5" fillId="0" borderId="30" xfId="0" applyFont="1" applyBorder="1" applyAlignment="1">
      <alignment horizontal="center" vertical="top"/>
    </xf>
    <xf numFmtId="0" fontId="3" fillId="0" borderId="31" xfId="0" applyFont="1" applyBorder="1" applyAlignment="1">
      <alignment horizontal="left" vertical="top"/>
    </xf>
    <xf numFmtId="0" fontId="2" fillId="0" borderId="0" xfId="0" applyFont="1" applyFill="1"/>
    <xf numFmtId="0" fontId="9" fillId="0" borderId="36" xfId="0" applyFont="1" applyBorder="1"/>
    <xf numFmtId="0" fontId="9" fillId="0" borderId="37" xfId="0" applyFont="1" applyBorder="1"/>
    <xf numFmtId="0" fontId="0" fillId="0" borderId="36" xfId="0" applyBorder="1"/>
    <xf numFmtId="0" fontId="0" fillId="0" borderId="37" xfId="0" applyBorder="1"/>
    <xf numFmtId="0" fontId="9" fillId="0" borderId="0" xfId="0" applyFont="1"/>
    <xf numFmtId="0" fontId="0" fillId="0" borderId="0" xfId="0" applyFill="1" applyBorder="1"/>
    <xf numFmtId="0" fontId="6" fillId="0" borderId="36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 vertical="top"/>
    </xf>
    <xf numFmtId="0" fontId="0" fillId="0" borderId="36" xfId="0" applyFill="1" applyBorder="1"/>
    <xf numFmtId="0" fontId="0" fillId="0" borderId="37" xfId="0" applyFill="1" applyBorder="1"/>
    <xf numFmtId="0" fontId="6" fillId="0" borderId="37" xfId="0" applyFont="1" applyFill="1" applyBorder="1" applyAlignment="1">
      <alignment horizontal="center" vertical="top" wrapText="1"/>
    </xf>
    <xf numFmtId="0" fontId="0" fillId="0" borderId="3" xfId="0" applyBorder="1"/>
    <xf numFmtId="0" fontId="0" fillId="0" borderId="21" xfId="0" applyBorder="1"/>
    <xf numFmtId="0" fontId="0" fillId="0" borderId="22" xfId="0" applyBorder="1" applyAlignment="1">
      <alignment horizontal="right"/>
    </xf>
    <xf numFmtId="0" fontId="2" fillId="0" borderId="37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 applyAlignment="1">
      <alignment horizontal="center" vertical="top" wrapText="1"/>
    </xf>
    <xf numFmtId="0" fontId="13" fillId="0" borderId="0" xfId="0" applyFont="1"/>
    <xf numFmtId="0" fontId="12" fillId="0" borderId="0" xfId="0" applyFont="1"/>
    <xf numFmtId="0" fontId="11" fillId="0" borderId="0" xfId="0" applyFont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14" xfId="0" applyFont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center" vertical="top" wrapText="1"/>
    </xf>
    <xf numFmtId="0" fontId="12" fillId="0" borderId="19" xfId="0" applyFont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/>
    </xf>
    <xf numFmtId="0" fontId="12" fillId="0" borderId="2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/>
    </xf>
    <xf numFmtId="0" fontId="12" fillId="0" borderId="19" xfId="0" applyFont="1" applyBorder="1" applyAlignment="1">
      <alignment horizontal="center" vertical="top"/>
    </xf>
    <xf numFmtId="0" fontId="11" fillId="0" borderId="20" xfId="0" applyFont="1" applyBorder="1" applyAlignment="1">
      <alignment horizontal="left" vertical="top"/>
    </xf>
    <xf numFmtId="0" fontId="11" fillId="0" borderId="0" xfId="0" applyFont="1" applyAlignment="1">
      <alignment horizontal="center" vertical="top"/>
    </xf>
    <xf numFmtId="0" fontId="11" fillId="0" borderId="3" xfId="0" applyFont="1" applyBorder="1"/>
    <xf numFmtId="0" fontId="11" fillId="0" borderId="3" xfId="0" applyFont="1" applyBorder="1" applyAlignment="1">
      <alignment horizontal="center" vertical="top"/>
    </xf>
    <xf numFmtId="0" fontId="12" fillId="0" borderId="3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29" xfId="0" applyFont="1" applyBorder="1" applyAlignment="1">
      <alignment horizontal="center" vertical="top" wrapText="1"/>
    </xf>
    <xf numFmtId="0" fontId="12" fillId="0" borderId="30" xfId="0" applyFont="1" applyBorder="1" applyAlignment="1">
      <alignment horizontal="center" vertical="top" wrapText="1"/>
    </xf>
    <xf numFmtId="0" fontId="11" fillId="0" borderId="30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165" fontId="11" fillId="0" borderId="0" xfId="1" applyNumberFormat="1" applyFont="1" applyBorder="1"/>
    <xf numFmtId="165" fontId="12" fillId="0" borderId="0" xfId="1" applyNumberFormat="1" applyFont="1" applyBorder="1" applyAlignment="1">
      <alignment horizontal="center" vertical="top" wrapText="1"/>
    </xf>
    <xf numFmtId="165" fontId="11" fillId="0" borderId="0" xfId="1" applyNumberFormat="1" applyFont="1" applyAlignment="1">
      <alignment horizontal="center" vertical="top" wrapText="1"/>
    </xf>
    <xf numFmtId="165" fontId="11" fillId="0" borderId="0" xfId="1" applyNumberFormat="1" applyFont="1"/>
    <xf numFmtId="165" fontId="12" fillId="0" borderId="0" xfId="1" applyNumberFormat="1" applyFont="1" applyFill="1" applyBorder="1" applyAlignment="1">
      <alignment horizontal="center" vertical="top"/>
    </xf>
    <xf numFmtId="166" fontId="0" fillId="0" borderId="0" xfId="1" applyNumberFormat="1" applyFont="1"/>
    <xf numFmtId="166" fontId="0" fillId="0" borderId="3" xfId="1" applyNumberFormat="1" applyFont="1" applyBorder="1" applyAlignment="1">
      <alignment horizontal="center"/>
    </xf>
    <xf numFmtId="166" fontId="0" fillId="0" borderId="3" xfId="1" applyNumberFormat="1" applyFont="1" applyBorder="1"/>
    <xf numFmtId="0" fontId="0" fillId="0" borderId="3" xfId="1" applyNumberFormat="1" applyFont="1" applyBorder="1" applyAlignment="1">
      <alignment horizontal="center"/>
    </xf>
    <xf numFmtId="0" fontId="5" fillId="0" borderId="26" xfId="0" applyFont="1" applyBorder="1" applyAlignment="1">
      <alignment horizontal="center" vertical="top" wrapText="1"/>
    </xf>
    <xf numFmtId="0" fontId="5" fillId="0" borderId="27" xfId="0" applyFont="1" applyBorder="1" applyAlignment="1">
      <alignment horizontal="center" vertical="top" wrapText="1"/>
    </xf>
    <xf numFmtId="0" fontId="5" fillId="0" borderId="28" xfId="0" applyFont="1" applyBorder="1" applyAlignment="1">
      <alignment horizontal="left" vertical="top"/>
    </xf>
    <xf numFmtId="0" fontId="11" fillId="0" borderId="21" xfId="0" applyFont="1" applyBorder="1" applyAlignment="1">
      <alignment horizontal="left" vertical="top"/>
    </xf>
    <xf numFmtId="0" fontId="11" fillId="0" borderId="34" xfId="0" applyFont="1" applyBorder="1" applyAlignment="1">
      <alignment horizontal="center" vertical="top" wrapText="1"/>
    </xf>
    <xf numFmtId="0" fontId="5" fillId="0" borderId="21" xfId="0" applyFont="1" applyBorder="1" applyAlignment="1">
      <alignment horizontal="left" vertical="top"/>
    </xf>
    <xf numFmtId="165" fontId="10" fillId="0" borderId="0" xfId="1" applyNumberFormat="1" applyFont="1" applyAlignment="1">
      <alignment horizontal="center"/>
    </xf>
    <xf numFmtId="166" fontId="10" fillId="0" borderId="0" xfId="1" applyNumberFormat="1" applyFont="1" applyAlignment="1">
      <alignment horizontal="center"/>
    </xf>
    <xf numFmtId="167" fontId="10" fillId="0" borderId="0" xfId="2" applyNumberFormat="1" applyFont="1" applyAlignment="1">
      <alignment horizontal="center"/>
    </xf>
    <xf numFmtId="0" fontId="10" fillId="5" borderId="0" xfId="0" applyFont="1" applyFill="1"/>
    <xf numFmtId="0" fontId="11" fillId="5" borderId="0" xfId="0" applyFont="1" applyFill="1" applyAlignment="1">
      <alignment horizontal="center"/>
    </xf>
    <xf numFmtId="0" fontId="10" fillId="7" borderId="0" xfId="0" applyFont="1" applyFill="1"/>
    <xf numFmtId="0" fontId="11" fillId="7" borderId="0" xfId="0" applyFont="1" applyFill="1"/>
    <xf numFmtId="165" fontId="12" fillId="6" borderId="43" xfId="1" applyNumberFormat="1" applyFont="1" applyFill="1" applyBorder="1" applyAlignment="1">
      <alignment horizontal="center" vertical="top"/>
    </xf>
    <xf numFmtId="0" fontId="15" fillId="6" borderId="47" xfId="0" applyFont="1" applyFill="1" applyBorder="1" applyAlignment="1">
      <alignment horizontal="center" vertical="top"/>
    </xf>
    <xf numFmtId="9" fontId="15" fillId="6" borderId="47" xfId="2" applyFont="1" applyFill="1" applyBorder="1" applyAlignment="1">
      <alignment horizontal="center" vertical="top"/>
    </xf>
    <xf numFmtId="166" fontId="15" fillId="6" borderId="48" xfId="1" applyNumberFormat="1" applyFont="1" applyFill="1" applyBorder="1" applyAlignment="1">
      <alignment horizontal="center" vertical="top"/>
    </xf>
    <xf numFmtId="0" fontId="5" fillId="11" borderId="41" xfId="0" applyFont="1" applyFill="1" applyBorder="1" applyAlignment="1">
      <alignment horizontal="center" vertical="center" wrapText="1"/>
    </xf>
    <xf numFmtId="0" fontId="3" fillId="11" borderId="41" xfId="0" applyFont="1" applyFill="1" applyBorder="1" applyAlignment="1">
      <alignment horizontal="center" vertical="center" wrapText="1"/>
    </xf>
    <xf numFmtId="0" fontId="3" fillId="11" borderId="42" xfId="0" applyFont="1" applyFill="1" applyBorder="1" applyAlignment="1">
      <alignment horizontal="center" vertical="center" wrapText="1"/>
    </xf>
    <xf numFmtId="0" fontId="13" fillId="12" borderId="0" xfId="0" applyFont="1" applyFill="1"/>
    <xf numFmtId="0" fontId="13" fillId="9" borderId="0" xfId="0" applyFont="1" applyFill="1"/>
    <xf numFmtId="0" fontId="13" fillId="11" borderId="0" xfId="0" applyFont="1" applyFill="1"/>
    <xf numFmtId="0" fontId="12" fillId="0" borderId="55" xfId="0" applyFont="1" applyBorder="1" applyAlignment="1">
      <alignment horizontal="center" vertical="top" wrapText="1"/>
    </xf>
    <xf numFmtId="0" fontId="12" fillId="0" borderId="56" xfId="0" applyFont="1" applyBorder="1" applyAlignment="1">
      <alignment horizontal="center" vertical="top" wrapText="1"/>
    </xf>
    <xf numFmtId="0" fontId="0" fillId="0" borderId="27" xfId="0" applyBorder="1"/>
    <xf numFmtId="0" fontId="0" fillId="9" borderId="27" xfId="0" applyFill="1" applyBorder="1"/>
    <xf numFmtId="0" fontId="0" fillId="9" borderId="3" xfId="0" applyFill="1" applyBorder="1"/>
    <xf numFmtId="0" fontId="0" fillId="10" borderId="27" xfId="0" applyFill="1" applyBorder="1"/>
    <xf numFmtId="0" fontId="0" fillId="10" borderId="3" xfId="0" applyFill="1" applyBorder="1"/>
    <xf numFmtId="0" fontId="2" fillId="8" borderId="0" xfId="0" applyFont="1" applyFill="1"/>
    <xf numFmtId="0" fontId="9" fillId="4" borderId="44" xfId="0" applyFont="1" applyFill="1" applyBorder="1"/>
    <xf numFmtId="0" fontId="9" fillId="4" borderId="46" xfId="0" applyFont="1" applyFill="1" applyBorder="1"/>
    <xf numFmtId="0" fontId="0" fillId="0" borderId="34" xfId="0" applyBorder="1"/>
    <xf numFmtId="0" fontId="0" fillId="0" borderId="35" xfId="0" applyBorder="1" applyAlignment="1">
      <alignment horizontal="right"/>
    </xf>
    <xf numFmtId="166" fontId="0" fillId="0" borderId="19" xfId="1" applyNumberFormat="1" applyFont="1" applyBorder="1" applyAlignment="1">
      <alignment horizontal="center"/>
    </xf>
    <xf numFmtId="0" fontId="0" fillId="0" borderId="19" xfId="0" applyBorder="1"/>
    <xf numFmtId="166" fontId="18" fillId="4" borderId="62" xfId="1" applyNumberFormat="1" applyFont="1" applyFill="1" applyBorder="1" applyAlignment="1">
      <alignment horizontal="center"/>
    </xf>
    <xf numFmtId="0" fontId="18" fillId="4" borderId="63" xfId="0" applyFont="1" applyFill="1" applyBorder="1"/>
    <xf numFmtId="0" fontId="0" fillId="0" borderId="38" xfId="0" applyBorder="1"/>
    <xf numFmtId="0" fontId="0" fillId="0" borderId="39" xfId="0" applyBorder="1" applyAlignment="1">
      <alignment horizontal="right"/>
    </xf>
    <xf numFmtId="0" fontId="0" fillId="0" borderId="27" xfId="1" applyNumberFormat="1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6" fillId="0" borderId="64" xfId="0" applyFont="1" applyFill="1" applyBorder="1" applyAlignment="1">
      <alignment horizontal="center" vertical="top" wrapText="1"/>
    </xf>
    <xf numFmtId="0" fontId="9" fillId="0" borderId="63" xfId="0" applyFont="1" applyBorder="1" applyAlignment="1">
      <alignment horizontal="center"/>
    </xf>
    <xf numFmtId="166" fontId="0" fillId="10" borderId="3" xfId="1" applyNumberFormat="1" applyFont="1" applyFill="1" applyBorder="1" applyAlignment="1">
      <alignment horizontal="center"/>
    </xf>
    <xf numFmtId="166" fontId="0" fillId="10" borderId="3" xfId="1" applyNumberFormat="1" applyFont="1" applyFill="1" applyBorder="1"/>
    <xf numFmtId="43" fontId="15" fillId="6" borderId="48" xfId="1" applyFont="1" applyFill="1" applyBorder="1" applyAlignment="1">
      <alignment horizontal="center" vertical="top"/>
    </xf>
    <xf numFmtId="165" fontId="3" fillId="0" borderId="0" xfId="1" applyNumberFormat="1" applyFont="1"/>
    <xf numFmtId="165" fontId="4" fillId="0" borderId="0" xfId="1" applyNumberFormat="1" applyFont="1" applyAlignment="1">
      <alignment horizontal="center" vertical="top" wrapText="1"/>
    </xf>
    <xf numFmtId="165" fontId="15" fillId="6" borderId="48" xfId="1" applyNumberFormat="1" applyFont="1" applyFill="1" applyBorder="1" applyAlignment="1">
      <alignment horizontal="center" vertical="top"/>
    </xf>
    <xf numFmtId="165" fontId="5" fillId="0" borderId="0" xfId="1" applyNumberFormat="1" applyFont="1" applyAlignment="1">
      <alignment horizontal="center" vertical="top"/>
    </xf>
    <xf numFmtId="0" fontId="2" fillId="8" borderId="44" xfId="0" applyFont="1" applyFill="1" applyBorder="1" applyAlignment="1">
      <alignment horizontal="center" vertical="center"/>
    </xf>
    <xf numFmtId="0" fontId="2" fillId="8" borderId="61" xfId="0" applyFont="1" applyFill="1" applyBorder="1" applyAlignment="1">
      <alignment horizontal="center" vertical="center"/>
    </xf>
    <xf numFmtId="0" fontId="2" fillId="8" borderId="46" xfId="0" applyFont="1" applyFill="1" applyBorder="1" applyAlignment="1">
      <alignment horizontal="center" vertical="center"/>
    </xf>
    <xf numFmtId="0" fontId="2" fillId="8" borderId="44" xfId="0" applyFont="1" applyFill="1" applyBorder="1" applyAlignment="1">
      <alignment horizontal="center"/>
    </xf>
    <xf numFmtId="0" fontId="2" fillId="8" borderId="61" xfId="0" applyFont="1" applyFill="1" applyBorder="1" applyAlignment="1">
      <alignment horizontal="center"/>
    </xf>
    <xf numFmtId="0" fontId="2" fillId="8" borderId="46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2" fillId="0" borderId="6" xfId="0" applyFont="1" applyBorder="1" applyAlignment="1">
      <alignment horizontal="left" vertical="top"/>
    </xf>
    <xf numFmtId="0" fontId="13" fillId="9" borderId="57" xfId="0" applyFont="1" applyFill="1" applyBorder="1" applyAlignment="1">
      <alignment horizontal="center" vertical="center" wrapText="1"/>
    </xf>
    <xf numFmtId="0" fontId="13" fillId="9" borderId="58" xfId="0" applyFont="1" applyFill="1" applyBorder="1" applyAlignment="1">
      <alignment horizontal="center" vertical="center" wrapText="1"/>
    </xf>
    <xf numFmtId="0" fontId="13" fillId="9" borderId="59" xfId="0" applyFont="1" applyFill="1" applyBorder="1" applyAlignment="1">
      <alignment horizontal="center" vertical="center" wrapText="1"/>
    </xf>
    <xf numFmtId="0" fontId="13" fillId="9" borderId="60" xfId="0" applyFont="1" applyFill="1" applyBorder="1" applyAlignment="1">
      <alignment horizontal="center" vertical="center" wrapText="1"/>
    </xf>
    <xf numFmtId="0" fontId="13" fillId="12" borderId="57" xfId="0" applyFont="1" applyFill="1" applyBorder="1" applyAlignment="1">
      <alignment horizontal="center" vertical="center" wrapText="1"/>
    </xf>
    <xf numFmtId="0" fontId="13" fillId="12" borderId="58" xfId="0" applyFont="1" applyFill="1" applyBorder="1" applyAlignment="1">
      <alignment horizontal="center" vertical="center" wrapText="1"/>
    </xf>
    <xf numFmtId="0" fontId="13" fillId="12" borderId="59" xfId="0" applyFont="1" applyFill="1" applyBorder="1" applyAlignment="1">
      <alignment horizontal="center" vertical="center" wrapText="1"/>
    </xf>
    <xf numFmtId="0" fontId="13" fillId="12" borderId="60" xfId="0" applyFont="1" applyFill="1" applyBorder="1" applyAlignment="1">
      <alignment horizontal="center" vertical="center" wrapText="1"/>
    </xf>
    <xf numFmtId="0" fontId="17" fillId="6" borderId="49" xfId="0" applyFont="1" applyFill="1" applyBorder="1" applyAlignment="1">
      <alignment horizontal="center" vertical="center" wrapText="1"/>
    </xf>
    <xf numFmtId="0" fontId="17" fillId="6" borderId="50" xfId="0" applyFont="1" applyFill="1" applyBorder="1" applyAlignment="1">
      <alignment horizontal="center" vertical="center" wrapText="1"/>
    </xf>
    <xf numFmtId="0" fontId="17" fillId="6" borderId="52" xfId="0" applyFont="1" applyFill="1" applyBorder="1" applyAlignment="1">
      <alignment horizontal="center" vertical="center" wrapText="1"/>
    </xf>
    <xf numFmtId="0" fontId="17" fillId="6" borderId="53" xfId="0" applyFont="1" applyFill="1" applyBorder="1" applyAlignment="1">
      <alignment horizontal="center" vertical="center" wrapText="1"/>
    </xf>
    <xf numFmtId="0" fontId="12" fillId="0" borderId="0" xfId="0" applyFont="1" applyAlignment="1"/>
    <xf numFmtId="43" fontId="17" fillId="6" borderId="51" xfId="1" applyFont="1" applyFill="1" applyBorder="1" applyAlignment="1">
      <alignment horizontal="center" vertical="center" wrapText="1"/>
    </xf>
    <xf numFmtId="43" fontId="17" fillId="6" borderId="54" xfId="1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center" vertical="center" wrapText="1"/>
    </xf>
    <xf numFmtId="0" fontId="17" fillId="6" borderId="51" xfId="0" applyFont="1" applyFill="1" applyBorder="1" applyAlignment="1">
      <alignment horizontal="center" vertical="center" wrapText="1"/>
    </xf>
    <xf numFmtId="0" fontId="17" fillId="6" borderId="54" xfId="0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horizontal="center" vertical="center" wrapText="1"/>
    </xf>
    <xf numFmtId="0" fontId="3" fillId="11" borderId="40" xfId="0" applyFont="1" applyFill="1" applyBorder="1" applyAlignment="1">
      <alignment horizontal="center" vertical="center" wrapText="1"/>
    </xf>
    <xf numFmtId="0" fontId="12" fillId="10" borderId="23" xfId="0" applyFont="1" applyFill="1" applyBorder="1" applyAlignment="1">
      <alignment horizontal="center" vertical="top" wrapText="1"/>
    </xf>
    <xf numFmtId="0" fontId="15" fillId="10" borderId="24" xfId="0" applyFont="1" applyFill="1" applyBorder="1" applyAlignment="1">
      <alignment horizontal="center" vertical="top" wrapText="1"/>
    </xf>
    <xf numFmtId="0" fontId="15" fillId="10" borderId="25" xfId="0" applyFont="1" applyFill="1" applyBorder="1" applyAlignment="1">
      <alignment horizontal="center" vertical="top" wrapText="1"/>
    </xf>
    <xf numFmtId="0" fontId="6" fillId="9" borderId="8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 wrapText="1"/>
    </xf>
    <xf numFmtId="0" fontId="6" fillId="12" borderId="8" xfId="0" applyFont="1" applyFill="1" applyBorder="1" applyAlignment="1">
      <alignment horizontal="center" vertical="center" wrapText="1"/>
    </xf>
    <xf numFmtId="0" fontId="6" fillId="12" borderId="9" xfId="0" applyFont="1" applyFill="1" applyBorder="1" applyAlignment="1">
      <alignment horizontal="center" vertical="center" wrapText="1"/>
    </xf>
    <xf numFmtId="0" fontId="5" fillId="10" borderId="23" xfId="0" applyFont="1" applyFill="1" applyBorder="1" applyAlignment="1">
      <alignment horizontal="center" vertical="top" wrapText="1"/>
    </xf>
    <xf numFmtId="0" fontId="0" fillId="10" borderId="24" xfId="0" applyFill="1" applyBorder="1" applyAlignment="1">
      <alignment horizontal="center" vertical="top" wrapText="1"/>
    </xf>
    <xf numFmtId="0" fontId="0" fillId="10" borderId="25" xfId="0" applyFill="1" applyBorder="1" applyAlignment="1">
      <alignment horizontal="center" vertical="top" wrapText="1"/>
    </xf>
    <xf numFmtId="165" fontId="17" fillId="6" borderId="51" xfId="1" applyNumberFormat="1" applyFont="1" applyFill="1" applyBorder="1" applyAlignment="1">
      <alignment horizontal="center" vertical="center" wrapText="1"/>
    </xf>
    <xf numFmtId="165" fontId="17" fillId="6" borderId="54" xfId="1" applyNumberFormat="1" applyFont="1" applyFill="1" applyBorder="1" applyAlignment="1">
      <alignment horizontal="center" vertical="center" wrapText="1"/>
    </xf>
    <xf numFmtId="0" fontId="6" fillId="11" borderId="36" xfId="0" applyFont="1" applyFill="1" applyBorder="1" applyAlignment="1">
      <alignment horizontal="center" vertical="top" wrapText="1"/>
    </xf>
    <xf numFmtId="0" fontId="3" fillId="11" borderId="37" xfId="0" applyFont="1" applyFill="1" applyBorder="1" applyAlignment="1">
      <alignment horizontal="center" vertical="top" wrapText="1"/>
    </xf>
    <xf numFmtId="0" fontId="6" fillId="8" borderId="36" xfId="0" applyFont="1" applyFill="1" applyBorder="1" applyAlignment="1">
      <alignment horizontal="center" vertical="top" wrapText="1"/>
    </xf>
    <xf numFmtId="0" fontId="0" fillId="8" borderId="37" xfId="0" applyFill="1" applyBorder="1" applyAlignment="1">
      <alignment horizontal="center" vertical="top" wrapText="1"/>
    </xf>
    <xf numFmtId="0" fontId="6" fillId="9" borderId="36" xfId="0" applyFont="1" applyFill="1" applyBorder="1" applyAlignment="1">
      <alignment horizontal="center" vertical="top" wrapText="1"/>
    </xf>
    <xf numFmtId="0" fontId="6" fillId="9" borderId="37" xfId="0" applyFont="1" applyFill="1" applyBorder="1" applyAlignment="1">
      <alignment horizontal="center" vertical="top" wrapText="1"/>
    </xf>
    <xf numFmtId="0" fontId="6" fillId="12" borderId="36" xfId="0" applyFont="1" applyFill="1" applyBorder="1" applyAlignment="1">
      <alignment horizontal="center" vertical="top" wrapText="1"/>
    </xf>
    <xf numFmtId="0" fontId="3" fillId="12" borderId="37" xfId="0" applyFont="1" applyFill="1" applyBorder="1" applyAlignment="1">
      <alignment horizontal="center" vertical="top" wrapText="1"/>
    </xf>
    <xf numFmtId="0" fontId="18" fillId="4" borderId="44" xfId="0" applyFont="1" applyFill="1" applyBorder="1" applyAlignment="1">
      <alignment horizontal="center"/>
    </xf>
    <xf numFmtId="0" fontId="18" fillId="4" borderId="45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66FFFF"/>
      <color rgb="FFCC66FF"/>
      <color rgb="FF66FF66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34</xdr:row>
      <xdr:rowOff>47624</xdr:rowOff>
    </xdr:from>
    <xdr:to>
      <xdr:col>13</xdr:col>
      <xdr:colOff>400050</xdr:colOff>
      <xdr:row>53</xdr:row>
      <xdr:rowOff>95250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2236" t="18716" r="13691" b="62334"/>
        <a:stretch/>
      </xdr:blipFill>
      <xdr:spPr bwMode="auto">
        <a:xfrm>
          <a:off x="3457575" y="6000749"/>
          <a:ext cx="5172075" cy="312420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23</xdr:row>
      <xdr:rowOff>76200</xdr:rowOff>
    </xdr:from>
    <xdr:to>
      <xdr:col>12</xdr:col>
      <xdr:colOff>371475</xdr:colOff>
      <xdr:row>36</xdr:row>
      <xdr:rowOff>38100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1739" t="18715" r="13360" b="61515"/>
        <a:stretch/>
      </xdr:blipFill>
      <xdr:spPr bwMode="auto">
        <a:xfrm>
          <a:off x="3495675" y="4543425"/>
          <a:ext cx="5495925" cy="2286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5"/>
  <sheetViews>
    <sheetView workbookViewId="0">
      <selection activeCell="S38" sqref="S38"/>
    </sheetView>
  </sheetViews>
  <sheetFormatPr baseColWidth="10" defaultRowHeight="12.75" x14ac:dyDescent="0.2"/>
  <cols>
    <col min="1" max="1" width="8.85546875" style="2" customWidth="1"/>
    <col min="2" max="2" width="9.5703125" style="1" bestFit="1" customWidth="1"/>
    <col min="3" max="3" width="3.140625" style="1" bestFit="1" customWidth="1"/>
    <col min="4" max="6" width="3.28515625" style="1" bestFit="1" customWidth="1"/>
    <col min="7" max="7" width="3.5703125" style="1" bestFit="1" customWidth="1"/>
    <col min="8" max="9" width="3.28515625" style="1" bestFit="1" customWidth="1"/>
    <col min="10" max="10" width="3" style="1" bestFit="1" customWidth="1"/>
    <col min="11" max="11" width="3.42578125" style="1" bestFit="1" customWidth="1"/>
    <col min="12" max="12" width="5" style="1" bestFit="1" customWidth="1"/>
    <col min="13" max="13" width="5.5703125" style="1" bestFit="1" customWidth="1"/>
    <col min="14" max="14" width="3.42578125" style="1" bestFit="1" customWidth="1"/>
    <col min="15" max="15" width="3.140625" style="1" bestFit="1" customWidth="1"/>
    <col min="16" max="16" width="3.42578125" style="2" bestFit="1" customWidth="1"/>
    <col min="17" max="17" width="4" style="2" bestFit="1" customWidth="1"/>
    <col min="18" max="19" width="3.28515625" style="2" bestFit="1" customWidth="1"/>
    <col min="20" max="21" width="3.5703125" style="2" bestFit="1" customWidth="1"/>
    <col min="22" max="22" width="3.42578125" style="2" bestFit="1" customWidth="1"/>
    <col min="23" max="24" width="3.5703125" style="2" bestFit="1" customWidth="1"/>
    <col min="25" max="25" width="3.42578125" style="2" bestFit="1" customWidth="1"/>
    <col min="26" max="26" width="3.140625" style="2" bestFit="1" customWidth="1"/>
    <col min="27" max="28" width="3.42578125" style="2" bestFit="1" customWidth="1"/>
    <col min="29" max="30" width="3.5703125" style="2" bestFit="1" customWidth="1"/>
    <col min="31" max="31" width="3.42578125" style="2" bestFit="1" customWidth="1"/>
    <col min="32" max="33" width="3.140625" style="2" bestFit="1" customWidth="1"/>
    <col min="34" max="36" width="3.42578125" style="2" bestFit="1" customWidth="1"/>
    <col min="37" max="37" width="3.140625" style="2" bestFit="1" customWidth="1"/>
    <col min="38" max="39" width="3.28515625" style="2" bestFit="1" customWidth="1"/>
    <col min="40" max="40" width="2.42578125" style="2" bestFit="1" customWidth="1"/>
    <col min="41" max="41" width="3.28515625" style="2" bestFit="1" customWidth="1"/>
    <col min="42" max="42" width="3.5703125" style="2" bestFit="1" customWidth="1"/>
    <col min="43" max="43" width="3.42578125" style="2" bestFit="1" customWidth="1"/>
    <col min="44" max="44" width="3.140625" style="2" bestFit="1" customWidth="1"/>
    <col min="45" max="45" width="2.7109375" style="2" bestFit="1" customWidth="1"/>
    <col min="46" max="47" width="3.5703125" style="2" bestFit="1" customWidth="1"/>
    <col min="48" max="16384" width="11.42578125" style="2"/>
  </cols>
  <sheetData>
    <row r="1" spans="1:15" x14ac:dyDescent="0.2">
      <c r="A1" s="176" t="s">
        <v>0</v>
      </c>
      <c r="B1" s="176"/>
    </row>
    <row r="3" spans="1:15" x14ac:dyDescent="0.2">
      <c r="B3" s="177" t="s">
        <v>1</v>
      </c>
      <c r="C3" s="177"/>
      <c r="D3" s="177"/>
      <c r="E3" s="177"/>
      <c r="F3" s="177"/>
      <c r="G3" s="177"/>
      <c r="H3" s="177"/>
      <c r="I3" s="177"/>
      <c r="J3" s="177"/>
      <c r="K3" s="177"/>
    </row>
    <row r="4" spans="1:15" x14ac:dyDescent="0.2">
      <c r="B4" s="177" t="s">
        <v>2</v>
      </c>
      <c r="C4" s="177"/>
      <c r="D4" s="177"/>
      <c r="E4" s="177"/>
      <c r="F4" s="177"/>
      <c r="G4" s="177"/>
      <c r="H4" s="177"/>
      <c r="I4" s="177"/>
      <c r="J4" s="177"/>
      <c r="K4" s="177"/>
    </row>
    <row r="6" spans="1:15" ht="15" customHeight="1" x14ac:dyDescent="0.2">
      <c r="B6" s="178" t="s">
        <v>3</v>
      </c>
      <c r="C6" s="178"/>
      <c r="D6" s="178"/>
      <c r="E6" s="178"/>
      <c r="F6" s="178"/>
      <c r="G6" s="178"/>
      <c r="H6" s="178"/>
      <c r="I6" s="178"/>
      <c r="J6" s="178"/>
      <c r="K6" s="178"/>
      <c r="L6" s="3"/>
      <c r="M6" s="4"/>
      <c r="N6" s="4"/>
      <c r="O6" s="2"/>
    </row>
    <row r="7" spans="1:15" ht="15.75" customHeight="1" x14ac:dyDescent="0.2">
      <c r="B7" s="5"/>
      <c r="C7" s="6" t="s">
        <v>4</v>
      </c>
      <c r="D7" s="6" t="s">
        <v>5</v>
      </c>
      <c r="E7" s="6" t="s">
        <v>6</v>
      </c>
      <c r="F7" s="6" t="s">
        <v>7</v>
      </c>
      <c r="G7" s="6" t="s">
        <v>8</v>
      </c>
      <c r="H7" s="6" t="s">
        <v>9</v>
      </c>
      <c r="I7" s="6" t="s">
        <v>10</v>
      </c>
      <c r="J7" s="6" t="s">
        <v>11</v>
      </c>
      <c r="K7" s="6" t="s">
        <v>12</v>
      </c>
      <c r="L7" s="6" t="s">
        <v>13</v>
      </c>
      <c r="M7" s="7" t="s">
        <v>14</v>
      </c>
      <c r="N7" s="2"/>
      <c r="O7" s="2"/>
    </row>
    <row r="8" spans="1:15" x14ac:dyDescent="0.2">
      <c r="B8" s="8" t="s">
        <v>15</v>
      </c>
      <c r="C8" s="9">
        <v>18</v>
      </c>
      <c r="D8" s="9">
        <v>15</v>
      </c>
      <c r="E8" s="9">
        <v>9</v>
      </c>
      <c r="F8" s="9">
        <v>14</v>
      </c>
      <c r="G8" s="9">
        <v>17</v>
      </c>
      <c r="H8" s="9">
        <v>23</v>
      </c>
      <c r="I8" s="9">
        <v>25</v>
      </c>
      <c r="J8" s="9">
        <v>13</v>
      </c>
      <c r="K8" s="9">
        <v>13</v>
      </c>
      <c r="L8" s="10">
        <v>19</v>
      </c>
      <c r="M8" s="7"/>
      <c r="N8" s="2"/>
      <c r="O8" s="2"/>
    </row>
    <row r="9" spans="1:15" x14ac:dyDescent="0.2">
      <c r="B9" s="11" t="s">
        <v>4</v>
      </c>
      <c r="C9" s="12">
        <v>0</v>
      </c>
      <c r="D9" s="13">
        <v>31</v>
      </c>
      <c r="E9" s="13">
        <v>26</v>
      </c>
      <c r="F9" s="13">
        <v>12</v>
      </c>
      <c r="G9" s="13">
        <v>18</v>
      </c>
      <c r="H9" s="13">
        <v>6</v>
      </c>
      <c r="I9" s="13">
        <v>15</v>
      </c>
      <c r="J9" s="13">
        <v>16</v>
      </c>
      <c r="K9" s="13">
        <v>30</v>
      </c>
      <c r="L9" s="4">
        <v>36</v>
      </c>
      <c r="M9" s="7">
        <v>1</v>
      </c>
      <c r="N9" s="2"/>
      <c r="O9" s="2"/>
    </row>
    <row r="10" spans="1:15" x14ac:dyDescent="0.2">
      <c r="B10" s="11" t="s">
        <v>5</v>
      </c>
      <c r="C10" s="13">
        <v>31</v>
      </c>
      <c r="D10" s="12">
        <v>0</v>
      </c>
      <c r="E10" s="13">
        <v>19</v>
      </c>
      <c r="F10" s="13">
        <v>22</v>
      </c>
      <c r="G10" s="13">
        <v>9</v>
      </c>
      <c r="H10" s="13">
        <v>38</v>
      </c>
      <c r="I10" s="13">
        <v>32</v>
      </c>
      <c r="J10" s="13">
        <v>18</v>
      </c>
      <c r="K10" s="13">
        <v>6</v>
      </c>
      <c r="L10" s="4">
        <v>16</v>
      </c>
      <c r="M10" s="7">
        <v>2</v>
      </c>
      <c r="N10" s="2"/>
      <c r="O10" s="2"/>
    </row>
    <row r="11" spans="1:15" x14ac:dyDescent="0.2">
      <c r="B11" s="11" t="s">
        <v>6</v>
      </c>
      <c r="C11" s="13">
        <v>26</v>
      </c>
      <c r="D11" s="13">
        <v>19</v>
      </c>
      <c r="E11" s="12">
        <v>0</v>
      </c>
      <c r="F11" s="13">
        <v>15</v>
      </c>
      <c r="G11" s="13">
        <v>26</v>
      </c>
      <c r="H11" s="13">
        <v>25</v>
      </c>
      <c r="I11" s="13">
        <v>36</v>
      </c>
      <c r="J11" s="13">
        <v>24</v>
      </c>
      <c r="K11" s="13">
        <v>15</v>
      </c>
      <c r="L11" s="4">
        <v>12</v>
      </c>
      <c r="M11" s="7">
        <v>0.5</v>
      </c>
      <c r="N11" s="2"/>
      <c r="O11" s="2"/>
    </row>
    <row r="12" spans="1:15" x14ac:dyDescent="0.2">
      <c r="B12" s="11" t="s">
        <v>7</v>
      </c>
      <c r="C12" s="13">
        <v>12</v>
      </c>
      <c r="D12" s="13">
        <v>22</v>
      </c>
      <c r="E12" s="13">
        <v>15</v>
      </c>
      <c r="F12" s="12">
        <v>0</v>
      </c>
      <c r="G12" s="13">
        <v>29</v>
      </c>
      <c r="H12" s="13">
        <v>11</v>
      </c>
      <c r="I12" s="13">
        <v>27</v>
      </c>
      <c r="J12" s="13">
        <v>21</v>
      </c>
      <c r="K12" s="13">
        <v>28</v>
      </c>
      <c r="L12" s="4">
        <v>30</v>
      </c>
      <c r="M12" s="7">
        <v>4</v>
      </c>
      <c r="N12" s="2"/>
      <c r="O12" s="2"/>
    </row>
    <row r="13" spans="1:15" x14ac:dyDescent="0.2">
      <c r="B13" s="11" t="s">
        <v>8</v>
      </c>
      <c r="C13" s="13">
        <v>18</v>
      </c>
      <c r="D13" s="13">
        <v>9</v>
      </c>
      <c r="E13" s="13">
        <v>26</v>
      </c>
      <c r="F13" s="13">
        <v>29</v>
      </c>
      <c r="G13" s="12">
        <v>0</v>
      </c>
      <c r="H13" s="13">
        <v>21</v>
      </c>
      <c r="I13" s="13">
        <v>22</v>
      </c>
      <c r="J13" s="13">
        <v>12</v>
      </c>
      <c r="K13" s="13">
        <v>17</v>
      </c>
      <c r="L13" s="4">
        <v>28</v>
      </c>
      <c r="M13" s="7">
        <v>0.5</v>
      </c>
      <c r="N13" s="2"/>
      <c r="O13" s="2"/>
    </row>
    <row r="14" spans="1:15" x14ac:dyDescent="0.2">
      <c r="B14" s="11" t="s">
        <v>9</v>
      </c>
      <c r="C14" s="13">
        <f>+Données!C8+Données!E8</f>
        <v>27</v>
      </c>
      <c r="D14" s="13">
        <v>38</v>
      </c>
      <c r="E14" s="13">
        <v>25</v>
      </c>
      <c r="F14" s="13">
        <v>11</v>
      </c>
      <c r="G14" s="13">
        <v>21</v>
      </c>
      <c r="H14" s="12">
        <v>0</v>
      </c>
      <c r="I14" s="13">
        <v>21</v>
      </c>
      <c r="J14" s="13">
        <v>22</v>
      </c>
      <c r="K14" s="13">
        <v>36</v>
      </c>
      <c r="L14" s="4">
        <v>40</v>
      </c>
      <c r="M14" s="7">
        <v>2</v>
      </c>
      <c r="N14" s="2"/>
      <c r="O14" s="2"/>
    </row>
    <row r="15" spans="1:15" x14ac:dyDescent="0.2">
      <c r="B15" s="11" t="s">
        <v>10</v>
      </c>
      <c r="C15" s="13">
        <v>15</v>
      </c>
      <c r="D15" s="13">
        <v>32</v>
      </c>
      <c r="E15" s="13">
        <v>36</v>
      </c>
      <c r="F15" s="13">
        <v>27</v>
      </c>
      <c r="G15" s="13">
        <v>22</v>
      </c>
      <c r="H15" s="13">
        <v>21</v>
      </c>
      <c r="I15" s="12">
        <v>0</v>
      </c>
      <c r="J15" s="13">
        <v>13</v>
      </c>
      <c r="K15" s="13">
        <v>34</v>
      </c>
      <c r="L15" s="4">
        <v>43</v>
      </c>
      <c r="M15" s="7">
        <v>1</v>
      </c>
      <c r="N15" s="2"/>
      <c r="O15" s="2"/>
    </row>
    <row r="16" spans="1:15" x14ac:dyDescent="0.2">
      <c r="B16" s="11" t="s">
        <v>11</v>
      </c>
      <c r="C16" s="13">
        <v>16</v>
      </c>
      <c r="D16" s="13">
        <v>18</v>
      </c>
      <c r="E16" s="13">
        <v>24</v>
      </c>
      <c r="F16" s="13">
        <v>21</v>
      </c>
      <c r="G16" s="13">
        <v>12</v>
      </c>
      <c r="H16" s="13">
        <v>22</v>
      </c>
      <c r="I16" s="13">
        <v>13</v>
      </c>
      <c r="J16" s="12">
        <v>0</v>
      </c>
      <c r="K16" s="13">
        <v>21</v>
      </c>
      <c r="L16" s="4">
        <v>28</v>
      </c>
      <c r="M16" s="7">
        <v>0.5</v>
      </c>
      <c r="N16" s="2"/>
      <c r="O16" s="2"/>
    </row>
    <row r="17" spans="1:47" x14ac:dyDescent="0.2">
      <c r="B17" s="11" t="s">
        <v>12</v>
      </c>
      <c r="C17" s="13">
        <v>30</v>
      </c>
      <c r="D17" s="13">
        <v>6</v>
      </c>
      <c r="E17" s="13">
        <v>15</v>
      </c>
      <c r="F17" s="13">
        <v>28</v>
      </c>
      <c r="G17" s="13">
        <v>17</v>
      </c>
      <c r="H17" s="13">
        <v>36</v>
      </c>
      <c r="I17" s="13">
        <v>34</v>
      </c>
      <c r="J17" s="13">
        <v>21</v>
      </c>
      <c r="K17" s="12">
        <v>0</v>
      </c>
      <c r="L17" s="4">
        <v>12</v>
      </c>
      <c r="M17" s="7">
        <v>4</v>
      </c>
      <c r="N17" s="2"/>
      <c r="O17" s="2"/>
    </row>
    <row r="18" spans="1:47" x14ac:dyDescent="0.2">
      <c r="B18" s="14" t="s">
        <v>13</v>
      </c>
      <c r="C18" s="15">
        <v>36</v>
      </c>
      <c r="D18" s="15">
        <v>16</v>
      </c>
      <c r="E18" s="15">
        <v>12</v>
      </c>
      <c r="F18" s="15">
        <v>30</v>
      </c>
      <c r="G18" s="15">
        <v>28</v>
      </c>
      <c r="H18" s="15">
        <v>40</v>
      </c>
      <c r="I18" s="15">
        <v>43</v>
      </c>
      <c r="J18" s="15">
        <v>28</v>
      </c>
      <c r="K18" s="15">
        <v>12</v>
      </c>
      <c r="L18" s="16">
        <v>0</v>
      </c>
      <c r="M18" s="7">
        <v>2</v>
      </c>
      <c r="N18" s="2"/>
      <c r="O18" s="2"/>
    </row>
    <row r="19" spans="1:47" ht="15" x14ac:dyDescent="0.2">
      <c r="B19" s="3"/>
      <c r="C19" s="3"/>
      <c r="D19" s="3"/>
      <c r="E19" s="3"/>
      <c r="F19" s="3"/>
      <c r="G19" s="3"/>
      <c r="H19" s="3"/>
      <c r="I19" s="3"/>
      <c r="J19" s="3"/>
      <c r="K19" s="3"/>
      <c r="L19" s="17" t="s">
        <v>16</v>
      </c>
      <c r="M19" s="18">
        <f>SUM(M9:M18)</f>
        <v>17.5</v>
      </c>
      <c r="N19" s="2"/>
      <c r="O19" s="2"/>
    </row>
    <row r="20" spans="1:47" x14ac:dyDescent="0.2">
      <c r="B20" s="177" t="s">
        <v>17</v>
      </c>
      <c r="C20" s="177"/>
      <c r="D20" s="177"/>
      <c r="E20" s="177"/>
      <c r="F20" s="177"/>
      <c r="G20" s="177"/>
      <c r="H20" s="177"/>
      <c r="I20" s="177"/>
      <c r="J20" s="177"/>
      <c r="K20" s="177"/>
    </row>
    <row r="21" spans="1:47" x14ac:dyDescent="0.2">
      <c r="A21" s="19"/>
    </row>
    <row r="22" spans="1:47" x14ac:dyDescent="0.2">
      <c r="A22" s="20"/>
      <c r="B22" s="2"/>
      <c r="C22" s="2"/>
      <c r="D22" s="2"/>
    </row>
    <row r="23" spans="1:47" ht="13.5" thickBot="1" x14ac:dyDescent="0.25">
      <c r="A23" s="20"/>
      <c r="B23" s="2"/>
      <c r="C23" s="2"/>
      <c r="D23" s="2"/>
    </row>
    <row r="24" spans="1:47" ht="14.25" thickTop="1" thickBot="1" x14ac:dyDescent="0.25">
      <c r="A24" s="179" t="s">
        <v>20</v>
      </c>
      <c r="B24" s="180"/>
      <c r="C24" s="138" t="s">
        <v>65</v>
      </c>
      <c r="D24" s="82" t="s">
        <v>66</v>
      </c>
      <c r="E24" s="82" t="s">
        <v>67</v>
      </c>
      <c r="F24" s="82" t="s">
        <v>68</v>
      </c>
      <c r="G24" s="82" t="s">
        <v>69</v>
      </c>
      <c r="H24" s="82" t="s">
        <v>70</v>
      </c>
      <c r="I24" s="82" t="s">
        <v>71</v>
      </c>
      <c r="J24" s="82" t="s">
        <v>72</v>
      </c>
      <c r="K24" s="82" t="s">
        <v>73</v>
      </c>
      <c r="L24" s="82" t="s">
        <v>74</v>
      </c>
      <c r="M24" s="82" t="s">
        <v>75</v>
      </c>
      <c r="N24" s="82" t="s">
        <v>76</v>
      </c>
      <c r="O24" s="82" t="s">
        <v>77</v>
      </c>
      <c r="P24" s="82" t="s">
        <v>78</v>
      </c>
      <c r="Q24" s="82" t="s">
        <v>79</v>
      </c>
      <c r="R24" s="82" t="s">
        <v>80</v>
      </c>
      <c r="S24" s="82" t="s">
        <v>81</v>
      </c>
      <c r="T24" s="82" t="s">
        <v>82</v>
      </c>
      <c r="U24" s="82" t="s">
        <v>83</v>
      </c>
      <c r="V24" s="82" t="s">
        <v>84</v>
      </c>
      <c r="W24" s="82" t="s">
        <v>85</v>
      </c>
      <c r="X24" s="82" t="s">
        <v>86</v>
      </c>
      <c r="Y24" s="82" t="s">
        <v>87</v>
      </c>
      <c r="Z24" s="82" t="s">
        <v>88</v>
      </c>
      <c r="AA24" s="82" t="s">
        <v>89</v>
      </c>
      <c r="AB24" s="82" t="s">
        <v>90</v>
      </c>
      <c r="AC24" s="82" t="s">
        <v>91</v>
      </c>
      <c r="AD24" s="82" t="s">
        <v>92</v>
      </c>
      <c r="AE24" s="82" t="s">
        <v>93</v>
      </c>
      <c r="AF24" s="82" t="s">
        <v>94</v>
      </c>
      <c r="AG24" s="82" t="s">
        <v>95</v>
      </c>
      <c r="AH24" s="82" t="s">
        <v>96</v>
      </c>
      <c r="AI24" s="82" t="s">
        <v>97</v>
      </c>
      <c r="AJ24" s="82" t="s">
        <v>98</v>
      </c>
      <c r="AK24" s="82" t="s">
        <v>99</v>
      </c>
      <c r="AL24" s="82" t="s">
        <v>100</v>
      </c>
      <c r="AM24" s="82" t="s">
        <v>101</v>
      </c>
      <c r="AN24" s="82" t="s">
        <v>102</v>
      </c>
      <c r="AO24" s="82" t="s">
        <v>103</v>
      </c>
      <c r="AP24" s="82" t="s">
        <v>104</v>
      </c>
      <c r="AQ24" s="82" t="s">
        <v>105</v>
      </c>
      <c r="AR24" s="82" t="s">
        <v>106</v>
      </c>
      <c r="AS24" s="82" t="s">
        <v>107</v>
      </c>
      <c r="AT24" s="82" t="s">
        <v>108</v>
      </c>
      <c r="AU24" s="104" t="s">
        <v>109</v>
      </c>
    </row>
    <row r="25" spans="1:47" ht="14.25" thickTop="1" thickBot="1" x14ac:dyDescent="0.25">
      <c r="A25" s="181"/>
      <c r="B25" s="182"/>
      <c r="C25" s="139">
        <f>+Données!$C$8+Données!D8-Données!D9</f>
        <v>2</v>
      </c>
      <c r="D25" s="79">
        <f>+Données!$C$8+Données!E8-Données!E9</f>
        <v>1</v>
      </c>
      <c r="E25" s="79">
        <f>+Données!$C$8+Données!F8-Données!F9</f>
        <v>20</v>
      </c>
      <c r="F25" s="79">
        <f>+Données!$C$8+Données!G8-Données!G9</f>
        <v>17</v>
      </c>
      <c r="G25" s="79">
        <f>+Données!$C$8+Données!H8-Données!H9</f>
        <v>35</v>
      </c>
      <c r="H25" s="79">
        <f>+Données!$C$8+Données!I8-Données!I9</f>
        <v>28</v>
      </c>
      <c r="I25" s="79">
        <f>+Données!$C$8+Données!J8-Données!J9</f>
        <v>15</v>
      </c>
      <c r="J25" s="79">
        <f>+Données!$C$8+Données!K8-Données!K9</f>
        <v>1</v>
      </c>
      <c r="K25" s="79">
        <f>+Données!$C$8+Données!L8-Données!L9</f>
        <v>1</v>
      </c>
      <c r="L25" s="83">
        <f>+Données!$D$8+Données!E8-Données!E10</f>
        <v>5</v>
      </c>
      <c r="M25" s="83">
        <f>+Données!$D$8+Données!F8-Données!F10</f>
        <v>7</v>
      </c>
      <c r="N25" s="83">
        <f>+Données!$D$8+Données!G8-Données!G10</f>
        <v>23</v>
      </c>
      <c r="O25" s="83">
        <f>+Données!$D$8+Données!H8-Données!H10</f>
        <v>0</v>
      </c>
      <c r="P25" s="83">
        <f>+Données!$D$8+Données!I8-Données!I10</f>
        <v>8</v>
      </c>
      <c r="Q25" s="83">
        <f>+Données!$D$8+Données!J8-Données!J10</f>
        <v>10</v>
      </c>
      <c r="R25" s="83">
        <f>+Données!$D$8+Données!K8-Données!K10</f>
        <v>22</v>
      </c>
      <c r="S25" s="83">
        <f>+Données!$D$8+Données!L8-Données!L10</f>
        <v>18</v>
      </c>
      <c r="T25" s="83">
        <f>+Données!$E$8+Données!F8-Données!F11</f>
        <v>8</v>
      </c>
      <c r="U25" s="83">
        <f>+Données!$E$8+Données!G8-Données!G11</f>
        <v>0</v>
      </c>
      <c r="V25" s="83">
        <f>+Données!$E$8+Données!H8-Données!H11</f>
        <v>7</v>
      </c>
      <c r="W25" s="83">
        <f>+Données!$E$8+Données!I8-Données!I11</f>
        <v>-2</v>
      </c>
      <c r="X25" s="83">
        <f>+Données!$E$8+Données!J8-Données!J11</f>
        <v>-2</v>
      </c>
      <c r="Y25" s="83">
        <f>+Données!$E$8+Données!K8-Données!K11</f>
        <v>7</v>
      </c>
      <c r="Z25" s="83">
        <f>+Données!$E$8+Données!L8-Données!L11</f>
        <v>16</v>
      </c>
      <c r="AA25" s="83">
        <f>+Données!$F$8+Données!G8-Données!G12</f>
        <v>2</v>
      </c>
      <c r="AB25" s="83">
        <f>+Données!$F$8+Données!H8-Données!H12</f>
        <v>26</v>
      </c>
      <c r="AC25" s="83">
        <f>+Données!$F$8+Données!I8-Données!I12</f>
        <v>12</v>
      </c>
      <c r="AD25" s="83">
        <f>+Données!$F$8+Données!J8-Données!J12</f>
        <v>6</v>
      </c>
      <c r="AE25" s="83">
        <f>+Données!$F$8+Données!K8-Données!K12</f>
        <v>-1</v>
      </c>
      <c r="AF25" s="83">
        <f>+Données!$F$8+Données!L8-Données!L12</f>
        <v>3</v>
      </c>
      <c r="AG25" s="83">
        <f>+Données!$G$8+Données!H8-Données!H13</f>
        <v>19</v>
      </c>
      <c r="AH25" s="83">
        <f>+Données!$G$8+Données!I8-Données!I13</f>
        <v>20</v>
      </c>
      <c r="AI25" s="83">
        <f>+Données!$G$8+Données!J8-Données!J13</f>
        <v>18</v>
      </c>
      <c r="AJ25" s="83">
        <f>+Données!$G$8+Données!K8-Données!K13</f>
        <v>13</v>
      </c>
      <c r="AK25" s="83">
        <f>+Données!$G$8+Données!L8-Données!L13</f>
        <v>8</v>
      </c>
      <c r="AL25" s="83">
        <f>+Données!$H$8+Données!I8-Données!I14</f>
        <v>27</v>
      </c>
      <c r="AM25" s="83">
        <f>+Données!$H$8+Données!J8-Données!J14</f>
        <v>14</v>
      </c>
      <c r="AN25" s="83">
        <f>+Données!$H$8+Données!K8-Données!K14</f>
        <v>0</v>
      </c>
      <c r="AO25" s="83">
        <f>+Données!$H$8+Données!L8-Données!L14</f>
        <v>2</v>
      </c>
      <c r="AP25" s="83">
        <f>+Données!$I$8+Données!J8-Données!J15</f>
        <v>25</v>
      </c>
      <c r="AQ25" s="83">
        <f>+Données!$I$8+Données!K8-Données!K15</f>
        <v>4</v>
      </c>
      <c r="AR25" s="83">
        <f>+Données!$I$8+Données!L8-Données!L15</f>
        <v>1</v>
      </c>
      <c r="AS25" s="83">
        <f>+Données!$J$8+Données!K8-Données!K16</f>
        <v>5</v>
      </c>
      <c r="AT25" s="83">
        <f>+Données!$J$8+Données!L8-Données!L16</f>
        <v>4</v>
      </c>
      <c r="AU25" s="105">
        <f>+Données!$K$8+Données!L8-Données!L17</f>
        <v>20</v>
      </c>
    </row>
    <row r="26" spans="1:47" ht="14.25" thickTop="1" thickBot="1" x14ac:dyDescent="0.25">
      <c r="A26" s="183" t="s">
        <v>27</v>
      </c>
      <c r="B26" s="184"/>
      <c r="C26" s="138" t="s">
        <v>69</v>
      </c>
      <c r="D26" s="82" t="s">
        <v>70</v>
      </c>
      <c r="E26" s="82" t="s">
        <v>100</v>
      </c>
      <c r="F26" s="82" t="s">
        <v>90</v>
      </c>
      <c r="G26" s="82" t="s">
        <v>104</v>
      </c>
      <c r="H26" s="82" t="s">
        <v>76</v>
      </c>
      <c r="I26" s="82" t="s">
        <v>80</v>
      </c>
      <c r="J26" s="82" t="s">
        <v>109</v>
      </c>
      <c r="K26" s="82" t="s">
        <v>96</v>
      </c>
      <c r="L26" s="82" t="s">
        <v>67</v>
      </c>
      <c r="M26" s="82" t="s">
        <v>95</v>
      </c>
      <c r="N26" s="82" t="s">
        <v>97</v>
      </c>
      <c r="O26" s="82" t="s">
        <v>81</v>
      </c>
      <c r="P26" s="82" t="s">
        <v>68</v>
      </c>
      <c r="Q26" s="82" t="s">
        <v>88</v>
      </c>
      <c r="R26" s="82" t="s">
        <v>71</v>
      </c>
      <c r="S26" s="82" t="s">
        <v>101</v>
      </c>
      <c r="T26" s="82" t="s">
        <v>98</v>
      </c>
      <c r="U26" s="82" t="s">
        <v>91</v>
      </c>
      <c r="V26" s="82" t="s">
        <v>79</v>
      </c>
      <c r="W26" s="82" t="s">
        <v>99</v>
      </c>
      <c r="X26" s="82" t="s">
        <v>82</v>
      </c>
      <c r="Y26" s="82" t="s">
        <v>78</v>
      </c>
      <c r="Z26" s="82" t="s">
        <v>87</v>
      </c>
      <c r="AA26" s="82" t="s">
        <v>84</v>
      </c>
      <c r="AB26" s="82" t="s">
        <v>75</v>
      </c>
      <c r="AC26" s="82" t="s">
        <v>92</v>
      </c>
      <c r="AD26" s="82" t="s">
        <v>107</v>
      </c>
      <c r="AE26" s="82" t="s">
        <v>74</v>
      </c>
      <c r="AF26" s="82" t="s">
        <v>108</v>
      </c>
      <c r="AG26" s="82" t="s">
        <v>105</v>
      </c>
      <c r="AH26" s="82" t="s">
        <v>94</v>
      </c>
      <c r="AI26" s="82" t="s">
        <v>103</v>
      </c>
      <c r="AJ26" s="82" t="s">
        <v>89</v>
      </c>
      <c r="AK26" s="82" t="s">
        <v>65</v>
      </c>
      <c r="AL26" s="82" t="s">
        <v>106</v>
      </c>
      <c r="AM26" s="82" t="s">
        <v>73</v>
      </c>
      <c r="AN26" s="82" t="s">
        <v>72</v>
      </c>
      <c r="AO26" s="82" t="s">
        <v>66</v>
      </c>
      <c r="AP26" s="82" t="s">
        <v>102</v>
      </c>
      <c r="AQ26" s="82" t="s">
        <v>83</v>
      </c>
      <c r="AR26" s="82" t="s">
        <v>77</v>
      </c>
      <c r="AS26" s="82" t="s">
        <v>93</v>
      </c>
      <c r="AT26" s="82" t="s">
        <v>86</v>
      </c>
      <c r="AU26" s="104" t="s">
        <v>85</v>
      </c>
    </row>
    <row r="27" spans="1:47" ht="14.25" thickTop="1" thickBot="1" x14ac:dyDescent="0.25">
      <c r="A27" s="185"/>
      <c r="B27" s="186"/>
      <c r="C27" s="139">
        <v>35</v>
      </c>
      <c r="D27" s="79">
        <v>28</v>
      </c>
      <c r="E27" s="79">
        <v>27</v>
      </c>
      <c r="F27" s="79">
        <v>26</v>
      </c>
      <c r="G27" s="79">
        <v>25</v>
      </c>
      <c r="H27" s="79">
        <v>23</v>
      </c>
      <c r="I27" s="79">
        <v>22</v>
      </c>
      <c r="J27" s="79">
        <v>20</v>
      </c>
      <c r="K27" s="79">
        <v>20</v>
      </c>
      <c r="L27" s="83">
        <v>20</v>
      </c>
      <c r="M27" s="83">
        <v>19</v>
      </c>
      <c r="N27" s="83">
        <v>18</v>
      </c>
      <c r="O27" s="83">
        <v>18</v>
      </c>
      <c r="P27" s="83">
        <v>17</v>
      </c>
      <c r="Q27" s="83">
        <v>16</v>
      </c>
      <c r="R27" s="83">
        <v>15</v>
      </c>
      <c r="S27" s="83">
        <v>14</v>
      </c>
      <c r="T27" s="83">
        <v>13</v>
      </c>
      <c r="U27" s="83">
        <v>12</v>
      </c>
      <c r="V27" s="83">
        <v>10</v>
      </c>
      <c r="W27" s="83">
        <v>8</v>
      </c>
      <c r="X27" s="83">
        <v>8</v>
      </c>
      <c r="Y27" s="83">
        <v>8</v>
      </c>
      <c r="Z27" s="83">
        <v>7</v>
      </c>
      <c r="AA27" s="83">
        <v>7</v>
      </c>
      <c r="AB27" s="83">
        <v>7</v>
      </c>
      <c r="AC27" s="83">
        <v>6</v>
      </c>
      <c r="AD27" s="83">
        <v>5</v>
      </c>
      <c r="AE27" s="83">
        <v>5</v>
      </c>
      <c r="AF27" s="83">
        <v>4</v>
      </c>
      <c r="AG27" s="83">
        <v>4</v>
      </c>
      <c r="AH27" s="83">
        <v>3</v>
      </c>
      <c r="AI27" s="83">
        <v>2</v>
      </c>
      <c r="AJ27" s="83">
        <v>2</v>
      </c>
      <c r="AK27" s="83">
        <v>2</v>
      </c>
      <c r="AL27" s="83">
        <v>1</v>
      </c>
      <c r="AM27" s="83">
        <v>1</v>
      </c>
      <c r="AN27" s="83">
        <v>1</v>
      </c>
      <c r="AO27" s="83">
        <v>1</v>
      </c>
      <c r="AP27" s="83">
        <v>0</v>
      </c>
      <c r="AQ27" s="83">
        <v>0</v>
      </c>
      <c r="AR27" s="83">
        <v>0</v>
      </c>
      <c r="AS27" s="83">
        <v>-1</v>
      </c>
      <c r="AT27" s="83">
        <v>-2</v>
      </c>
      <c r="AU27" s="105">
        <v>-2</v>
      </c>
    </row>
    <row r="28" spans="1:47" ht="13.5" thickTop="1" x14ac:dyDescent="0.2">
      <c r="B28" s="2"/>
      <c r="C28" s="21"/>
      <c r="D28" s="2"/>
    </row>
    <row r="29" spans="1:47" ht="13.5" thickBot="1" x14ac:dyDescent="0.25">
      <c r="B29" s="2"/>
      <c r="C29" s="21"/>
      <c r="D29" s="21"/>
    </row>
    <row r="30" spans="1:47" ht="13.5" thickBot="1" x14ac:dyDescent="0.25">
      <c r="B30" s="173" t="s">
        <v>137</v>
      </c>
      <c r="C30" s="174"/>
      <c r="D30" s="174"/>
      <c r="E30" s="174"/>
      <c r="F30" s="174"/>
      <c r="G30" s="174"/>
      <c r="H30" s="174"/>
      <c r="I30" s="174"/>
      <c r="J30" s="174"/>
      <c r="K30" s="174"/>
      <c r="L30" s="175"/>
    </row>
    <row r="31" spans="1:47" x14ac:dyDescent="0.2">
      <c r="B31" s="141" t="s">
        <v>110</v>
      </c>
      <c r="C31" s="141" t="s">
        <v>4</v>
      </c>
      <c r="D31" s="141" t="s">
        <v>5</v>
      </c>
      <c r="E31" s="141" t="s">
        <v>6</v>
      </c>
      <c r="F31" s="141" t="s">
        <v>7</v>
      </c>
      <c r="G31" s="141" t="s">
        <v>8</v>
      </c>
      <c r="H31" s="141" t="s">
        <v>9</v>
      </c>
      <c r="I31" s="141" t="s">
        <v>10</v>
      </c>
      <c r="J31" s="141" t="s">
        <v>11</v>
      </c>
      <c r="K31" s="141" t="s">
        <v>12</v>
      </c>
      <c r="L31" s="141" t="s">
        <v>13</v>
      </c>
    </row>
    <row r="32" spans="1:47" x14ac:dyDescent="0.2">
      <c r="B32" s="142" t="s">
        <v>15</v>
      </c>
      <c r="C32" s="65">
        <v>18</v>
      </c>
      <c r="D32" s="65">
        <v>15</v>
      </c>
      <c r="E32" s="65">
        <v>9</v>
      </c>
      <c r="F32" s="65">
        <v>14</v>
      </c>
      <c r="G32" s="65">
        <v>17</v>
      </c>
      <c r="H32" s="65">
        <v>23</v>
      </c>
      <c r="I32" s="65">
        <v>25</v>
      </c>
      <c r="J32" s="65">
        <v>13</v>
      </c>
      <c r="K32" s="65">
        <v>13</v>
      </c>
      <c r="L32" s="65">
        <v>19</v>
      </c>
    </row>
    <row r="33" spans="1:12" x14ac:dyDescent="0.2">
      <c r="B33" s="142" t="s">
        <v>4</v>
      </c>
      <c r="C33" s="142"/>
      <c r="D33" s="65">
        <v>31</v>
      </c>
      <c r="E33" s="65">
        <v>26</v>
      </c>
      <c r="F33" s="65">
        <v>12</v>
      </c>
      <c r="G33" s="65">
        <v>18</v>
      </c>
      <c r="H33" s="65">
        <v>6</v>
      </c>
      <c r="I33" s="65">
        <v>15</v>
      </c>
      <c r="J33" s="65">
        <v>16</v>
      </c>
      <c r="K33" s="65">
        <v>30</v>
      </c>
      <c r="L33" s="65">
        <v>36</v>
      </c>
    </row>
    <row r="34" spans="1:12" x14ac:dyDescent="0.2">
      <c r="B34" s="142" t="s">
        <v>5</v>
      </c>
      <c r="C34" s="65"/>
      <c r="D34" s="142"/>
      <c r="E34" s="65">
        <v>19</v>
      </c>
      <c r="F34" s="65">
        <v>22</v>
      </c>
      <c r="G34" s="65">
        <v>9</v>
      </c>
      <c r="H34" s="65">
        <v>38</v>
      </c>
      <c r="I34" s="65">
        <v>32</v>
      </c>
      <c r="J34" s="65">
        <v>18</v>
      </c>
      <c r="K34" s="65">
        <v>6</v>
      </c>
      <c r="L34" s="65">
        <v>16</v>
      </c>
    </row>
    <row r="35" spans="1:12" x14ac:dyDescent="0.2">
      <c r="B35" s="142" t="s">
        <v>6</v>
      </c>
      <c r="C35" s="65"/>
      <c r="D35" s="65"/>
      <c r="E35" s="142"/>
      <c r="F35" s="65">
        <v>15</v>
      </c>
      <c r="G35" s="65">
        <v>26</v>
      </c>
      <c r="H35" s="65">
        <v>25</v>
      </c>
      <c r="I35" s="65">
        <v>36</v>
      </c>
      <c r="J35" s="65">
        <v>24</v>
      </c>
      <c r="K35" s="65">
        <v>15</v>
      </c>
      <c r="L35" s="65">
        <v>12</v>
      </c>
    </row>
    <row r="36" spans="1:12" x14ac:dyDescent="0.2">
      <c r="B36" s="142" t="s">
        <v>7</v>
      </c>
      <c r="C36" s="65"/>
      <c r="D36" s="65"/>
      <c r="E36" s="65"/>
      <c r="F36" s="142"/>
      <c r="G36" s="65">
        <v>29</v>
      </c>
      <c r="H36" s="65">
        <v>11</v>
      </c>
      <c r="I36" s="65">
        <v>27</v>
      </c>
      <c r="J36" s="65">
        <v>21</v>
      </c>
      <c r="K36" s="65">
        <v>28</v>
      </c>
      <c r="L36" s="65">
        <v>30</v>
      </c>
    </row>
    <row r="37" spans="1:12" x14ac:dyDescent="0.2">
      <c r="B37" s="142" t="s">
        <v>8</v>
      </c>
      <c r="C37" s="65"/>
      <c r="D37" s="65"/>
      <c r="E37" s="65"/>
      <c r="F37" s="65"/>
      <c r="G37" s="142"/>
      <c r="H37" s="65">
        <v>21</v>
      </c>
      <c r="I37" s="65">
        <v>22</v>
      </c>
      <c r="J37" s="65">
        <v>12</v>
      </c>
      <c r="K37" s="65">
        <v>17</v>
      </c>
      <c r="L37" s="65">
        <v>28</v>
      </c>
    </row>
    <row r="38" spans="1:12" x14ac:dyDescent="0.2">
      <c r="B38" s="142" t="s">
        <v>9</v>
      </c>
      <c r="C38" s="65"/>
      <c r="D38" s="65"/>
      <c r="E38" s="65"/>
      <c r="F38" s="65"/>
      <c r="G38" s="65"/>
      <c r="H38" s="142"/>
      <c r="I38" s="65">
        <v>21</v>
      </c>
      <c r="J38" s="65">
        <v>22</v>
      </c>
      <c r="K38" s="65">
        <v>36</v>
      </c>
      <c r="L38" s="65">
        <v>40</v>
      </c>
    </row>
    <row r="39" spans="1:12" x14ac:dyDescent="0.2">
      <c r="B39" s="142" t="s">
        <v>10</v>
      </c>
      <c r="C39" s="65"/>
      <c r="D39" s="65"/>
      <c r="E39" s="65"/>
      <c r="F39" s="65"/>
      <c r="G39" s="65"/>
      <c r="H39" s="65"/>
      <c r="I39" s="142"/>
      <c r="J39" s="65">
        <v>13</v>
      </c>
      <c r="K39" s="65">
        <v>34</v>
      </c>
      <c r="L39" s="65">
        <v>43</v>
      </c>
    </row>
    <row r="40" spans="1:12" x14ac:dyDescent="0.2">
      <c r="B40" s="142" t="s">
        <v>11</v>
      </c>
      <c r="C40" s="65"/>
      <c r="D40" s="65"/>
      <c r="E40" s="65"/>
      <c r="F40" s="65"/>
      <c r="G40" s="65"/>
      <c r="H40" s="65"/>
      <c r="I40" s="65"/>
      <c r="J40" s="142"/>
      <c r="K40" s="65">
        <v>21</v>
      </c>
      <c r="L40" s="65">
        <v>28</v>
      </c>
    </row>
    <row r="41" spans="1:12" x14ac:dyDescent="0.2">
      <c r="B41" s="142" t="s">
        <v>12</v>
      </c>
      <c r="C41" s="65"/>
      <c r="D41" s="65"/>
      <c r="E41" s="65"/>
      <c r="F41" s="65"/>
      <c r="G41" s="65"/>
      <c r="H41" s="65"/>
      <c r="I41" s="65"/>
      <c r="J41" s="65"/>
      <c r="K41" s="142"/>
      <c r="L41" s="65">
        <v>12</v>
      </c>
    </row>
    <row r="42" spans="1:12" x14ac:dyDescent="0.2">
      <c r="B42" s="142" t="s">
        <v>13</v>
      </c>
      <c r="C42" s="65"/>
      <c r="D42" s="65"/>
      <c r="E42" s="65"/>
      <c r="F42" s="65"/>
      <c r="G42" s="65"/>
      <c r="H42" s="65"/>
      <c r="I42" s="65"/>
      <c r="J42" s="65"/>
      <c r="K42" s="65"/>
      <c r="L42" s="142"/>
    </row>
    <row r="43" spans="1:12" ht="13.5" thickBot="1" x14ac:dyDescent="0.25">
      <c r="A43" s="1"/>
    </row>
    <row r="44" spans="1:12" ht="13.5" thickBot="1" x14ac:dyDescent="0.25">
      <c r="B44" s="170" t="s">
        <v>138</v>
      </c>
      <c r="C44" s="171"/>
      <c r="D44" s="171"/>
      <c r="E44" s="171"/>
      <c r="F44" s="171"/>
      <c r="G44" s="171"/>
      <c r="H44" s="171"/>
      <c r="I44" s="171"/>
      <c r="J44" s="171"/>
      <c r="K44" s="171"/>
      <c r="L44" s="172"/>
    </row>
    <row r="45" spans="1:12" x14ac:dyDescent="0.2">
      <c r="B45" s="143" t="s">
        <v>110</v>
      </c>
      <c r="C45" s="143" t="s">
        <v>4</v>
      </c>
      <c r="D45" s="143" t="s">
        <v>5</v>
      </c>
      <c r="E45" s="143" t="s">
        <v>6</v>
      </c>
      <c r="F45" s="143" t="s">
        <v>7</v>
      </c>
      <c r="G45" s="143" t="s">
        <v>8</v>
      </c>
      <c r="H45" s="143" t="s">
        <v>9</v>
      </c>
      <c r="I45" s="143" t="s">
        <v>10</v>
      </c>
      <c r="J45" s="143" t="s">
        <v>11</v>
      </c>
      <c r="K45" s="143" t="s">
        <v>12</v>
      </c>
      <c r="L45" s="143" t="s">
        <v>13</v>
      </c>
    </row>
    <row r="46" spans="1:12" x14ac:dyDescent="0.2">
      <c r="B46" s="144" t="s">
        <v>4</v>
      </c>
      <c r="C46" s="144"/>
      <c r="D46" s="65">
        <f t="shared" ref="D46:L46" si="0">+$C$32+D32-D33</f>
        <v>2</v>
      </c>
      <c r="E46" s="65">
        <f t="shared" si="0"/>
        <v>1</v>
      </c>
      <c r="F46" s="65">
        <f t="shared" si="0"/>
        <v>20</v>
      </c>
      <c r="G46" s="65">
        <f t="shared" si="0"/>
        <v>17</v>
      </c>
      <c r="H46" s="65">
        <f t="shared" si="0"/>
        <v>35</v>
      </c>
      <c r="I46" s="65">
        <f t="shared" si="0"/>
        <v>28</v>
      </c>
      <c r="J46" s="65">
        <f t="shared" si="0"/>
        <v>15</v>
      </c>
      <c r="K46" s="65">
        <f t="shared" si="0"/>
        <v>1</v>
      </c>
      <c r="L46" s="65">
        <f t="shared" si="0"/>
        <v>1</v>
      </c>
    </row>
    <row r="47" spans="1:12" x14ac:dyDescent="0.2">
      <c r="B47" s="144" t="s">
        <v>5</v>
      </c>
      <c r="C47" s="65"/>
      <c r="D47" s="144"/>
      <c r="E47" s="65">
        <f>+$D$32+E32-E34</f>
        <v>5</v>
      </c>
      <c r="F47" s="65">
        <f t="shared" ref="F47:L47" si="1">+$D$32+F32-F34</f>
        <v>7</v>
      </c>
      <c r="G47" s="65">
        <f t="shared" si="1"/>
        <v>23</v>
      </c>
      <c r="H47" s="65">
        <f t="shared" si="1"/>
        <v>0</v>
      </c>
      <c r="I47" s="65">
        <f t="shared" si="1"/>
        <v>8</v>
      </c>
      <c r="J47" s="65">
        <f t="shared" si="1"/>
        <v>10</v>
      </c>
      <c r="K47" s="65">
        <f t="shared" si="1"/>
        <v>22</v>
      </c>
      <c r="L47" s="65">
        <f t="shared" si="1"/>
        <v>18</v>
      </c>
    </row>
    <row r="48" spans="1:12" x14ac:dyDescent="0.2">
      <c r="B48" s="144" t="s">
        <v>6</v>
      </c>
      <c r="C48" s="65"/>
      <c r="D48" s="65"/>
      <c r="E48" s="144"/>
      <c r="F48" s="65">
        <f>+$E$32+F32-F35</f>
        <v>8</v>
      </c>
      <c r="G48" s="65">
        <f t="shared" ref="G48:L48" si="2">+$E$32+G32-G35</f>
        <v>0</v>
      </c>
      <c r="H48" s="65">
        <f t="shared" si="2"/>
        <v>7</v>
      </c>
      <c r="I48" s="65">
        <f t="shared" si="2"/>
        <v>-2</v>
      </c>
      <c r="J48" s="65">
        <f t="shared" si="2"/>
        <v>-2</v>
      </c>
      <c r="K48" s="65">
        <f t="shared" si="2"/>
        <v>7</v>
      </c>
      <c r="L48" s="65">
        <f t="shared" si="2"/>
        <v>16</v>
      </c>
    </row>
    <row r="49" spans="2:12" x14ac:dyDescent="0.2">
      <c r="B49" s="144" t="s">
        <v>7</v>
      </c>
      <c r="C49" s="65"/>
      <c r="D49" s="65"/>
      <c r="E49" s="65"/>
      <c r="F49" s="144"/>
      <c r="G49" s="65">
        <f>+$F$32+G32-G36</f>
        <v>2</v>
      </c>
      <c r="H49" s="65">
        <f t="shared" ref="H49:L49" si="3">+$F$32+H32-H36</f>
        <v>26</v>
      </c>
      <c r="I49" s="65">
        <f t="shared" si="3"/>
        <v>12</v>
      </c>
      <c r="J49" s="65">
        <f t="shared" si="3"/>
        <v>6</v>
      </c>
      <c r="K49" s="65">
        <f t="shared" si="3"/>
        <v>-1</v>
      </c>
      <c r="L49" s="65">
        <f t="shared" si="3"/>
        <v>3</v>
      </c>
    </row>
    <row r="50" spans="2:12" x14ac:dyDescent="0.2">
      <c r="B50" s="144" t="s">
        <v>8</v>
      </c>
      <c r="C50" s="65"/>
      <c r="D50" s="65"/>
      <c r="E50" s="65"/>
      <c r="F50" s="65"/>
      <c r="G50" s="144"/>
      <c r="H50" s="65">
        <f>+$G$32+H32-H37</f>
        <v>19</v>
      </c>
      <c r="I50" s="65">
        <f t="shared" ref="I50:L50" si="4">+$G$32+I32-I37</f>
        <v>20</v>
      </c>
      <c r="J50" s="65">
        <f t="shared" si="4"/>
        <v>18</v>
      </c>
      <c r="K50" s="65">
        <f t="shared" si="4"/>
        <v>13</v>
      </c>
      <c r="L50" s="65">
        <f t="shared" si="4"/>
        <v>8</v>
      </c>
    </row>
    <row r="51" spans="2:12" x14ac:dyDescent="0.2">
      <c r="B51" s="144" t="s">
        <v>9</v>
      </c>
      <c r="C51" s="65"/>
      <c r="D51" s="65"/>
      <c r="E51" s="65"/>
      <c r="F51" s="65"/>
      <c r="G51" s="65"/>
      <c r="H51" s="144"/>
      <c r="I51" s="65">
        <f>+$H$32+I32-I38</f>
        <v>27</v>
      </c>
      <c r="J51" s="65">
        <f t="shared" ref="J51:L51" si="5">+$H$32+J32-J38</f>
        <v>14</v>
      </c>
      <c r="K51" s="65">
        <f t="shared" si="5"/>
        <v>0</v>
      </c>
      <c r="L51" s="65">
        <f t="shared" si="5"/>
        <v>2</v>
      </c>
    </row>
    <row r="52" spans="2:12" x14ac:dyDescent="0.2">
      <c r="B52" s="144" t="s">
        <v>10</v>
      </c>
      <c r="C52" s="65"/>
      <c r="D52" s="65"/>
      <c r="E52" s="65"/>
      <c r="F52" s="65"/>
      <c r="G52" s="65"/>
      <c r="H52" s="65"/>
      <c r="I52" s="144"/>
      <c r="J52" s="65">
        <f>+$I$32+J32-J39</f>
        <v>25</v>
      </c>
      <c r="K52" s="65">
        <f t="shared" ref="K52:L52" si="6">+$I$32+K32-K39</f>
        <v>4</v>
      </c>
      <c r="L52" s="65">
        <f t="shared" si="6"/>
        <v>1</v>
      </c>
    </row>
    <row r="53" spans="2:12" x14ac:dyDescent="0.2">
      <c r="B53" s="144" t="s">
        <v>11</v>
      </c>
      <c r="C53" s="65"/>
      <c r="D53" s="65"/>
      <c r="E53" s="65"/>
      <c r="F53" s="65"/>
      <c r="G53" s="65"/>
      <c r="H53" s="65"/>
      <c r="I53" s="65"/>
      <c r="J53" s="144"/>
      <c r="K53" s="65">
        <f>+$J$32+K32-K40</f>
        <v>5</v>
      </c>
      <c r="L53" s="65">
        <f>+$J$32+L32-L40</f>
        <v>4</v>
      </c>
    </row>
    <row r="54" spans="2:12" x14ac:dyDescent="0.2">
      <c r="B54" s="144" t="s">
        <v>12</v>
      </c>
      <c r="C54" s="65"/>
      <c r="D54" s="65"/>
      <c r="E54" s="65"/>
      <c r="F54" s="65"/>
      <c r="G54" s="65"/>
      <c r="H54" s="65"/>
      <c r="I54" s="65"/>
      <c r="J54" s="65"/>
      <c r="K54" s="144"/>
      <c r="L54" s="65">
        <f>+$K$32+L32-L41</f>
        <v>20</v>
      </c>
    </row>
    <row r="55" spans="2:12" x14ac:dyDescent="0.2">
      <c r="B55" s="144" t="s">
        <v>13</v>
      </c>
      <c r="C55" s="65"/>
      <c r="D55" s="65"/>
      <c r="E55" s="65"/>
      <c r="F55" s="65"/>
      <c r="G55" s="65"/>
      <c r="H55" s="65"/>
      <c r="I55" s="65"/>
      <c r="J55" s="65"/>
      <c r="K55" s="65"/>
      <c r="L55" s="144"/>
    </row>
  </sheetData>
  <mergeCells count="9">
    <mergeCell ref="B44:L44"/>
    <mergeCell ref="B30:L30"/>
    <mergeCell ref="A1:B1"/>
    <mergeCell ref="B3:K3"/>
    <mergeCell ref="B4:K4"/>
    <mergeCell ref="B20:K20"/>
    <mergeCell ref="B6:K6"/>
    <mergeCell ref="A24:B25"/>
    <mergeCell ref="A26:B27"/>
  </mergeCells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8"/>
  <sheetViews>
    <sheetView workbookViewId="0">
      <selection activeCell="O39" sqref="O39"/>
    </sheetView>
  </sheetViews>
  <sheetFormatPr baseColWidth="10" defaultRowHeight="12.75" x14ac:dyDescent="0.2"/>
  <cols>
    <col min="1" max="1" width="11.7109375" style="71" bestFit="1" customWidth="1"/>
    <col min="2" max="2" width="10.5703125" style="71" customWidth="1"/>
    <col min="3" max="3" width="9" style="71" customWidth="1"/>
    <col min="4" max="4" width="6.7109375" style="71" customWidth="1"/>
    <col min="5" max="5" width="8" style="71" customWidth="1"/>
    <col min="6" max="6" width="3.42578125" style="71" customWidth="1"/>
    <col min="7" max="8" width="6.7109375" style="71" customWidth="1"/>
    <col min="9" max="9" width="13.140625" style="71" customWidth="1"/>
    <col min="10" max="10" width="10.7109375" style="71" customWidth="1"/>
    <col min="11" max="11" width="23.7109375" style="71" bestFit="1" customWidth="1"/>
    <col min="12" max="12" width="7" style="109" bestFit="1" customWidth="1"/>
    <col min="13" max="13" width="6" style="71" bestFit="1" customWidth="1"/>
    <col min="14" max="14" width="12.7109375" style="71" customWidth="1"/>
    <col min="15" max="15" width="14.85546875" style="71" bestFit="1" customWidth="1"/>
    <col min="16" max="16" width="10.85546875" style="71" bestFit="1" customWidth="1"/>
    <col min="17" max="19" width="3.42578125" style="71" bestFit="1" customWidth="1"/>
    <col min="20" max="20" width="3.140625" style="71" bestFit="1" customWidth="1"/>
    <col min="21" max="21" width="1.7109375" style="71" customWidth="1"/>
    <col min="22" max="22" width="2.5703125" style="71" customWidth="1"/>
    <col min="23" max="24" width="3" style="71" bestFit="1" customWidth="1"/>
    <col min="25" max="26" width="3.5703125" style="71" bestFit="1" customWidth="1"/>
    <col min="27" max="27" width="3.42578125" style="71" bestFit="1" customWidth="1"/>
    <col min="28" max="29" width="3.5703125" style="71" bestFit="1" customWidth="1"/>
    <col min="30" max="30" width="2.7109375" style="71" bestFit="1" customWidth="1"/>
    <col min="31" max="31" width="3.140625" style="71" bestFit="1" customWidth="1"/>
    <col min="32" max="33" width="3.42578125" style="71" bestFit="1" customWidth="1"/>
    <col min="34" max="35" width="3.5703125" style="71" bestFit="1" customWidth="1"/>
    <col min="36" max="36" width="2.7109375" style="71" bestFit="1" customWidth="1"/>
    <col min="37" max="38" width="3.140625" style="71" bestFit="1" customWidth="1"/>
    <col min="39" max="40" width="3.42578125" style="71" bestFit="1" customWidth="1"/>
    <col min="41" max="41" width="3" style="71" bestFit="1" customWidth="1"/>
    <col min="42" max="42" width="3.140625" style="71" bestFit="1" customWidth="1"/>
    <col min="43" max="44" width="3.28515625" style="71" bestFit="1" customWidth="1"/>
    <col min="45" max="45" width="2.42578125" style="71" bestFit="1" customWidth="1"/>
    <col min="46" max="46" width="2.85546875" style="71" bestFit="1" customWidth="1"/>
    <col min="47" max="47" width="3.5703125" style="71" bestFit="1" customWidth="1"/>
    <col min="48" max="48" width="2.7109375" style="71" bestFit="1" customWidth="1"/>
    <col min="49" max="49" width="3.140625" style="71" bestFit="1" customWidth="1"/>
    <col min="50" max="50" width="2.7109375" style="71" bestFit="1" customWidth="1"/>
    <col min="51" max="51" width="3.140625" style="71" bestFit="1" customWidth="1"/>
    <col min="52" max="52" width="3" style="71" bestFit="1" customWidth="1"/>
    <col min="53" max="16384" width="11.42578125" style="2"/>
  </cols>
  <sheetData>
    <row r="1" spans="1:17" x14ac:dyDescent="0.2">
      <c r="A1" s="124" t="s">
        <v>0</v>
      </c>
      <c r="B1" s="125"/>
      <c r="L1" s="106"/>
      <c r="M1" s="72"/>
    </row>
    <row r="2" spans="1:17" x14ac:dyDescent="0.2">
      <c r="L2" s="107"/>
      <c r="M2" s="73"/>
    </row>
    <row r="3" spans="1:17" x14ac:dyDescent="0.2">
      <c r="A3" s="126" t="s">
        <v>18</v>
      </c>
      <c r="B3" s="127"/>
      <c r="L3" s="107"/>
      <c r="M3" s="73"/>
    </row>
    <row r="4" spans="1:17" x14ac:dyDescent="0.2">
      <c r="B4" s="191" t="s">
        <v>19</v>
      </c>
      <c r="C4" s="191"/>
      <c r="D4" s="191"/>
      <c r="E4" s="191"/>
      <c r="F4" s="191"/>
      <c r="G4" s="191"/>
      <c r="H4" s="191"/>
      <c r="I4" s="191"/>
      <c r="J4" s="191"/>
      <c r="K4" s="191"/>
      <c r="L4" s="107"/>
      <c r="M4" s="73"/>
    </row>
    <row r="5" spans="1:17" x14ac:dyDescent="0.2">
      <c r="L5" s="107"/>
      <c r="M5" s="73"/>
    </row>
    <row r="6" spans="1:17" x14ac:dyDescent="0.2">
      <c r="A6" s="136" t="s">
        <v>20</v>
      </c>
      <c r="B6" s="191" t="s">
        <v>21</v>
      </c>
      <c r="C6" s="191"/>
      <c r="D6" s="191"/>
      <c r="E6" s="191"/>
      <c r="F6" s="191"/>
      <c r="G6" s="191"/>
      <c r="H6" s="191"/>
      <c r="I6" s="191"/>
      <c r="J6" s="191"/>
      <c r="K6" s="191"/>
      <c r="L6" s="107"/>
      <c r="M6" s="73"/>
    </row>
    <row r="7" spans="1:17" x14ac:dyDescent="0.2">
      <c r="A7" s="135" t="s">
        <v>22</v>
      </c>
      <c r="B7" s="191" t="s">
        <v>23</v>
      </c>
      <c r="C7" s="191"/>
      <c r="D7" s="191"/>
      <c r="E7" s="191"/>
      <c r="F7" s="191"/>
      <c r="G7" s="191"/>
      <c r="H7" s="191"/>
      <c r="I7" s="191"/>
      <c r="J7" s="191"/>
      <c r="K7" s="191"/>
      <c r="L7" s="107"/>
      <c r="M7" s="73"/>
    </row>
    <row r="8" spans="1:17" x14ac:dyDescent="0.2">
      <c r="A8" s="137" t="s">
        <v>24</v>
      </c>
      <c r="B8" s="191" t="s">
        <v>25</v>
      </c>
      <c r="C8" s="191"/>
      <c r="D8" s="191"/>
      <c r="E8" s="191"/>
      <c r="F8" s="191"/>
      <c r="G8" s="191"/>
      <c r="H8" s="191"/>
      <c r="I8" s="191"/>
      <c r="J8" s="191"/>
      <c r="K8" s="191"/>
      <c r="L8" s="107"/>
      <c r="M8" s="73"/>
    </row>
    <row r="9" spans="1:17" x14ac:dyDescent="0.2">
      <c r="A9" s="74"/>
      <c r="B9" s="191" t="s">
        <v>26</v>
      </c>
      <c r="C9" s="191"/>
      <c r="D9" s="191"/>
      <c r="E9" s="191"/>
      <c r="F9" s="191"/>
      <c r="G9" s="191"/>
      <c r="H9" s="191"/>
      <c r="I9" s="191"/>
      <c r="J9" s="191"/>
      <c r="K9" s="191"/>
      <c r="L9" s="107"/>
      <c r="M9" s="73"/>
    </row>
    <row r="10" spans="1:17" x14ac:dyDescent="0.2">
      <c r="B10" s="75"/>
      <c r="L10" s="107"/>
      <c r="M10" s="73"/>
    </row>
    <row r="11" spans="1:17" ht="12.75" customHeight="1" thickBot="1" x14ac:dyDescent="0.25">
      <c r="G11" s="76"/>
      <c r="H11" s="77"/>
      <c r="I11" s="73"/>
      <c r="J11" s="73"/>
      <c r="K11" s="76"/>
      <c r="L11" s="106"/>
      <c r="M11" s="77"/>
      <c r="N11" s="76"/>
      <c r="O11" s="76"/>
      <c r="P11" s="76"/>
      <c r="Q11" s="76"/>
    </row>
    <row r="12" spans="1:17" ht="27" thickTop="1" thickBot="1" x14ac:dyDescent="0.25">
      <c r="B12" s="194" t="s">
        <v>20</v>
      </c>
      <c r="C12" s="195"/>
      <c r="D12" s="196" t="s">
        <v>27</v>
      </c>
      <c r="E12" s="197"/>
      <c r="G12" s="200" t="s">
        <v>24</v>
      </c>
      <c r="H12" s="201"/>
      <c r="I12" s="132" t="s">
        <v>28</v>
      </c>
      <c r="J12" s="133" t="s">
        <v>29</v>
      </c>
      <c r="K12" s="134" t="s">
        <v>30</v>
      </c>
      <c r="L12" s="108"/>
      <c r="M12" s="76"/>
      <c r="N12" s="76"/>
      <c r="O12" s="76"/>
      <c r="P12" s="76"/>
      <c r="Q12" s="76"/>
    </row>
    <row r="13" spans="1:17" ht="13.5" thickTop="1" x14ac:dyDescent="0.2">
      <c r="B13" s="78" t="s">
        <v>65</v>
      </c>
      <c r="C13" s="79">
        <v>2</v>
      </c>
      <c r="D13" s="78" t="s">
        <v>69</v>
      </c>
      <c r="E13" s="79">
        <v>35</v>
      </c>
      <c r="G13" s="80" t="s">
        <v>115</v>
      </c>
      <c r="H13" s="81">
        <v>23</v>
      </c>
      <c r="I13" s="81">
        <v>2</v>
      </c>
      <c r="J13" s="81"/>
      <c r="K13" s="43" t="s">
        <v>125</v>
      </c>
      <c r="N13" s="76"/>
      <c r="Q13" s="76"/>
    </row>
    <row r="14" spans="1:17" x14ac:dyDescent="0.2">
      <c r="B14" s="82" t="s">
        <v>66</v>
      </c>
      <c r="C14" s="83">
        <v>1</v>
      </c>
      <c r="D14" s="82" t="s">
        <v>70</v>
      </c>
      <c r="E14" s="83">
        <v>28</v>
      </c>
      <c r="G14" s="84" t="s">
        <v>116</v>
      </c>
      <c r="H14" s="85">
        <v>6</v>
      </c>
      <c r="I14" s="85">
        <v>1</v>
      </c>
      <c r="J14" s="86"/>
      <c r="K14" s="43" t="s">
        <v>135</v>
      </c>
      <c r="N14" s="76"/>
      <c r="Q14" s="76"/>
    </row>
    <row r="15" spans="1:17" ht="13.5" thickBot="1" x14ac:dyDescent="0.25">
      <c r="B15" s="82" t="s">
        <v>67</v>
      </c>
      <c r="C15" s="83">
        <v>20</v>
      </c>
      <c r="D15" s="82" t="s">
        <v>100</v>
      </c>
      <c r="E15" s="83">
        <v>27</v>
      </c>
      <c r="G15" s="84" t="s">
        <v>70</v>
      </c>
      <c r="H15" s="85">
        <v>15</v>
      </c>
      <c r="I15" s="86">
        <v>1</v>
      </c>
      <c r="J15" s="87"/>
      <c r="K15" s="43" t="s">
        <v>126</v>
      </c>
      <c r="N15" s="76"/>
      <c r="Q15" s="76"/>
    </row>
    <row r="16" spans="1:17" ht="15" customHeight="1" x14ac:dyDescent="0.2">
      <c r="B16" s="82" t="s">
        <v>68</v>
      </c>
      <c r="C16" s="83">
        <v>17</v>
      </c>
      <c r="D16" s="82" t="s">
        <v>90</v>
      </c>
      <c r="E16" s="83">
        <v>26</v>
      </c>
      <c r="G16" s="84" t="s">
        <v>104</v>
      </c>
      <c r="H16" s="85">
        <v>13</v>
      </c>
      <c r="I16" s="85">
        <v>0.5</v>
      </c>
      <c r="J16" s="87"/>
      <c r="K16" s="118"/>
      <c r="L16" s="187" t="s">
        <v>31</v>
      </c>
      <c r="M16" s="188"/>
      <c r="N16" s="188" t="s">
        <v>122</v>
      </c>
      <c r="O16" s="198" t="s">
        <v>132</v>
      </c>
      <c r="P16" s="192" t="s">
        <v>139</v>
      </c>
    </row>
    <row r="17" spans="2:19" ht="15" customHeight="1" thickBot="1" x14ac:dyDescent="0.25">
      <c r="B17" s="82" t="s">
        <v>69</v>
      </c>
      <c r="C17" s="83">
        <v>35</v>
      </c>
      <c r="D17" s="82" t="s">
        <v>104</v>
      </c>
      <c r="E17" s="83">
        <v>25</v>
      </c>
      <c r="G17" s="88" t="s">
        <v>117</v>
      </c>
      <c r="H17" s="89">
        <v>13</v>
      </c>
      <c r="I17" s="89"/>
      <c r="J17" s="89"/>
      <c r="K17" s="119"/>
      <c r="L17" s="189"/>
      <c r="M17" s="190"/>
      <c r="N17" s="190"/>
      <c r="O17" s="199"/>
      <c r="P17" s="193"/>
      <c r="Q17" s="76"/>
    </row>
    <row r="18" spans="2:19" ht="15" customHeight="1" thickBot="1" x14ac:dyDescent="0.25">
      <c r="B18" s="82" t="s">
        <v>70</v>
      </c>
      <c r="C18" s="83">
        <v>28</v>
      </c>
      <c r="D18" s="82" t="s">
        <v>76</v>
      </c>
      <c r="E18" s="83">
        <v>23</v>
      </c>
      <c r="G18" s="84"/>
      <c r="H18" s="85"/>
      <c r="I18" s="86"/>
      <c r="J18" s="99"/>
      <c r="K18" s="120"/>
      <c r="L18" s="128">
        <f>+SUM(I13:I17)</f>
        <v>4.5</v>
      </c>
      <c r="M18" s="129" t="s">
        <v>32</v>
      </c>
      <c r="N18" s="130">
        <f>+L18/5</f>
        <v>0.9</v>
      </c>
      <c r="O18" s="131">
        <f>+SUM(H13:H17)</f>
        <v>70</v>
      </c>
      <c r="P18" s="165">
        <f>+((O18/40)*60)+(4*10)+(L18*5)</f>
        <v>167.5</v>
      </c>
      <c r="Q18" s="76"/>
    </row>
    <row r="19" spans="2:19" ht="14.25" thickTop="1" thickBot="1" x14ac:dyDescent="0.25">
      <c r="B19" s="82" t="s">
        <v>71</v>
      </c>
      <c r="C19" s="83">
        <v>15</v>
      </c>
      <c r="D19" s="82" t="s">
        <v>80</v>
      </c>
      <c r="E19" s="83">
        <v>22</v>
      </c>
      <c r="G19" s="202" t="s">
        <v>33</v>
      </c>
      <c r="H19" s="203"/>
      <c r="I19" s="203"/>
      <c r="J19" s="203"/>
      <c r="K19" s="204"/>
      <c r="L19" s="110"/>
      <c r="M19" s="90"/>
      <c r="N19" s="76"/>
      <c r="O19" s="76"/>
      <c r="P19" s="76"/>
      <c r="S19" s="76"/>
    </row>
    <row r="20" spans="2:19" ht="13.5" thickTop="1" x14ac:dyDescent="0.2">
      <c r="B20" s="82" t="s">
        <v>72</v>
      </c>
      <c r="C20" s="83">
        <v>1</v>
      </c>
      <c r="D20" s="82" t="s">
        <v>109</v>
      </c>
      <c r="E20" s="83">
        <v>20</v>
      </c>
      <c r="G20" s="91" t="s">
        <v>111</v>
      </c>
      <c r="H20" s="92">
        <v>17</v>
      </c>
      <c r="I20" s="92">
        <v>0.5</v>
      </c>
      <c r="J20" s="92"/>
      <c r="K20" s="43" t="s">
        <v>127</v>
      </c>
      <c r="N20" s="76"/>
      <c r="O20" s="76"/>
      <c r="P20" s="76"/>
      <c r="Q20" s="76"/>
      <c r="S20" s="76"/>
    </row>
    <row r="21" spans="2:19" ht="14.25" customHeight="1" thickBot="1" x14ac:dyDescent="0.25">
      <c r="B21" s="82" t="s">
        <v>73</v>
      </c>
      <c r="C21" s="83">
        <v>1</v>
      </c>
      <c r="D21" s="82" t="s">
        <v>96</v>
      </c>
      <c r="E21" s="83">
        <v>20</v>
      </c>
      <c r="G21" s="84" t="s">
        <v>112</v>
      </c>
      <c r="H21" s="85">
        <v>9</v>
      </c>
      <c r="I21" s="86">
        <v>2</v>
      </c>
      <c r="J21" s="93"/>
      <c r="K21" s="43" t="s">
        <v>134</v>
      </c>
    </row>
    <row r="22" spans="2:19" ht="12.75" customHeight="1" x14ac:dyDescent="0.2">
      <c r="B22" s="82" t="s">
        <v>74</v>
      </c>
      <c r="C22" s="83">
        <v>5</v>
      </c>
      <c r="D22" s="82" t="s">
        <v>67</v>
      </c>
      <c r="E22" s="83">
        <v>20</v>
      </c>
      <c r="G22" s="84" t="s">
        <v>81</v>
      </c>
      <c r="H22" s="85">
        <v>16</v>
      </c>
      <c r="I22" s="86">
        <v>2</v>
      </c>
      <c r="J22" s="93"/>
      <c r="K22" s="43" t="s">
        <v>126</v>
      </c>
      <c r="L22" s="187" t="s">
        <v>34</v>
      </c>
      <c r="M22" s="188"/>
      <c r="N22" s="188" t="s">
        <v>122</v>
      </c>
      <c r="O22" s="198" t="s">
        <v>132</v>
      </c>
      <c r="P22" s="192" t="s">
        <v>139</v>
      </c>
      <c r="Q22" s="76"/>
    </row>
    <row r="23" spans="2:19" ht="12.75" customHeight="1" thickBot="1" x14ac:dyDescent="0.25">
      <c r="B23" s="82" t="s">
        <v>75</v>
      </c>
      <c r="C23" s="83">
        <v>7</v>
      </c>
      <c r="D23" s="82" t="s">
        <v>95</v>
      </c>
      <c r="E23" s="83">
        <v>19</v>
      </c>
      <c r="G23" s="88" t="s">
        <v>113</v>
      </c>
      <c r="H23" s="89">
        <v>12</v>
      </c>
      <c r="I23" s="89">
        <v>0.5</v>
      </c>
      <c r="J23" s="94"/>
      <c r="K23" s="95"/>
      <c r="L23" s="189"/>
      <c r="M23" s="190"/>
      <c r="N23" s="190"/>
      <c r="O23" s="199"/>
      <c r="P23" s="193"/>
      <c r="Q23" s="76"/>
    </row>
    <row r="24" spans="2:19" ht="13.5" thickBot="1" x14ac:dyDescent="0.25">
      <c r="B24" s="82" t="s">
        <v>76</v>
      </c>
      <c r="C24" s="83">
        <v>23</v>
      </c>
      <c r="D24" s="82" t="s">
        <v>97</v>
      </c>
      <c r="E24" s="83">
        <v>18</v>
      </c>
      <c r="G24" s="84" t="s">
        <v>114</v>
      </c>
      <c r="H24" s="85">
        <v>9</v>
      </c>
      <c r="I24" s="86"/>
      <c r="J24" s="99"/>
      <c r="K24" s="43"/>
      <c r="L24" s="128">
        <f>+SUM(I20:I23)</f>
        <v>5</v>
      </c>
      <c r="M24" s="129" t="s">
        <v>32</v>
      </c>
      <c r="N24" s="130">
        <f>+L24/5</f>
        <v>1</v>
      </c>
      <c r="O24" s="131">
        <f>+SUM(H20:H24)</f>
        <v>63</v>
      </c>
      <c r="P24" s="165">
        <f>+((O24/40)*60)+(4*10)+(L24*5)</f>
        <v>159.5</v>
      </c>
      <c r="Q24" s="76"/>
    </row>
    <row r="25" spans="2:19" ht="14.25" customHeight="1" thickTop="1" thickBot="1" x14ac:dyDescent="0.25">
      <c r="B25" s="82" t="s">
        <v>77</v>
      </c>
      <c r="C25" s="83">
        <v>0</v>
      </c>
      <c r="D25" s="82" t="s">
        <v>81</v>
      </c>
      <c r="E25" s="83">
        <v>18</v>
      </c>
      <c r="G25" s="202" t="s">
        <v>35</v>
      </c>
      <c r="H25" s="203"/>
      <c r="I25" s="203"/>
      <c r="J25" s="203"/>
      <c r="K25" s="204"/>
      <c r="M25" s="96"/>
      <c r="N25" s="2"/>
      <c r="O25" s="76"/>
      <c r="P25" s="76"/>
      <c r="Q25" s="76"/>
    </row>
    <row r="26" spans="2:19" ht="13.5" customHeight="1" thickTop="1" x14ac:dyDescent="0.2">
      <c r="B26" s="82" t="s">
        <v>78</v>
      </c>
      <c r="C26" s="83">
        <v>8</v>
      </c>
      <c r="D26" s="82" t="s">
        <v>68</v>
      </c>
      <c r="E26" s="83">
        <v>17</v>
      </c>
      <c r="G26" s="84" t="s">
        <v>118</v>
      </c>
      <c r="H26" s="85">
        <v>14</v>
      </c>
      <c r="I26" s="86">
        <v>4</v>
      </c>
      <c r="J26" s="97"/>
      <c r="K26" s="43" t="s">
        <v>119</v>
      </c>
      <c r="L26" s="187" t="s">
        <v>36</v>
      </c>
      <c r="M26" s="188"/>
      <c r="N26" s="188" t="s">
        <v>122</v>
      </c>
      <c r="O26" s="198" t="s">
        <v>132</v>
      </c>
      <c r="P26" s="192" t="s">
        <v>139</v>
      </c>
      <c r="Q26" s="76"/>
    </row>
    <row r="27" spans="2:19" ht="13.5" thickBot="1" x14ac:dyDescent="0.25">
      <c r="B27" s="82" t="s">
        <v>79</v>
      </c>
      <c r="C27" s="83">
        <v>10</v>
      </c>
      <c r="D27" s="82" t="s">
        <v>88</v>
      </c>
      <c r="E27" s="83">
        <v>16</v>
      </c>
      <c r="G27" s="84" t="s">
        <v>129</v>
      </c>
      <c r="H27" s="85">
        <v>14</v>
      </c>
      <c r="I27" s="86"/>
      <c r="J27" s="98"/>
      <c r="K27" s="43" t="s">
        <v>136</v>
      </c>
      <c r="L27" s="189"/>
      <c r="M27" s="190"/>
      <c r="N27" s="190"/>
      <c r="O27" s="199"/>
      <c r="P27" s="193"/>
      <c r="Q27" s="76"/>
    </row>
    <row r="28" spans="2:19" ht="13.5" thickBot="1" x14ac:dyDescent="0.25">
      <c r="B28" s="82" t="s">
        <v>80</v>
      </c>
      <c r="C28" s="83">
        <v>22</v>
      </c>
      <c r="D28" s="82" t="s">
        <v>71</v>
      </c>
      <c r="E28" s="83">
        <v>15</v>
      </c>
      <c r="G28" s="84"/>
      <c r="H28" s="85"/>
      <c r="I28" s="86"/>
      <c r="J28" s="99"/>
      <c r="K28" s="43" t="s">
        <v>128</v>
      </c>
      <c r="L28" s="128">
        <f>+SUM(I26:I28)</f>
        <v>4</v>
      </c>
      <c r="M28" s="129" t="s">
        <v>32</v>
      </c>
      <c r="N28" s="130">
        <f>+L28/5</f>
        <v>0.8</v>
      </c>
      <c r="O28" s="131">
        <f>+SUM(H26:H28)</f>
        <v>28</v>
      </c>
      <c r="P28" s="165">
        <f>+((O28/40)*60)+(1*10)+(L28*5)</f>
        <v>72</v>
      </c>
      <c r="Q28" s="76"/>
    </row>
    <row r="29" spans="2:19" ht="14.25" customHeight="1" thickTop="1" thickBot="1" x14ac:dyDescent="0.25">
      <c r="B29" s="82" t="s">
        <v>81</v>
      </c>
      <c r="C29" s="83">
        <v>18</v>
      </c>
      <c r="D29" s="82" t="s">
        <v>101</v>
      </c>
      <c r="E29" s="83">
        <v>14</v>
      </c>
      <c r="G29" s="202" t="s">
        <v>37</v>
      </c>
      <c r="H29" s="203"/>
      <c r="I29" s="203"/>
      <c r="J29" s="203"/>
      <c r="K29" s="204"/>
      <c r="M29" s="100"/>
      <c r="N29" s="76"/>
      <c r="O29" s="76"/>
      <c r="P29" s="76"/>
      <c r="Q29" s="76"/>
    </row>
    <row r="30" spans="2:19" ht="13.5" customHeight="1" thickTop="1" x14ac:dyDescent="0.2">
      <c r="B30" s="82" t="s">
        <v>82</v>
      </c>
      <c r="C30" s="83">
        <v>8</v>
      </c>
      <c r="D30" s="82" t="s">
        <v>98</v>
      </c>
      <c r="E30" s="83">
        <v>13</v>
      </c>
      <c r="G30" s="84" t="s">
        <v>130</v>
      </c>
      <c r="H30" s="85">
        <v>13</v>
      </c>
      <c r="I30" s="86">
        <v>4</v>
      </c>
      <c r="J30" s="86"/>
      <c r="K30" s="43" t="s">
        <v>127</v>
      </c>
      <c r="L30" s="187" t="s">
        <v>38</v>
      </c>
      <c r="M30" s="188"/>
      <c r="N30" s="188" t="s">
        <v>122</v>
      </c>
      <c r="O30" s="198" t="s">
        <v>132</v>
      </c>
      <c r="P30" s="192" t="s">
        <v>139</v>
      </c>
      <c r="Q30" s="76"/>
    </row>
    <row r="31" spans="2:19" ht="13.5" thickBot="1" x14ac:dyDescent="0.25">
      <c r="B31" s="82" t="s">
        <v>83</v>
      </c>
      <c r="C31" s="83">
        <v>0</v>
      </c>
      <c r="D31" s="82" t="s">
        <v>91</v>
      </c>
      <c r="E31" s="83">
        <v>12</v>
      </c>
      <c r="G31" s="84" t="s">
        <v>131</v>
      </c>
      <c r="H31" s="85">
        <v>13</v>
      </c>
      <c r="I31" s="86"/>
      <c r="J31" s="86"/>
      <c r="K31" s="43" t="s">
        <v>133</v>
      </c>
      <c r="L31" s="189"/>
      <c r="M31" s="190"/>
      <c r="N31" s="190"/>
      <c r="O31" s="199"/>
      <c r="P31" s="193"/>
      <c r="Q31" s="100"/>
    </row>
    <row r="32" spans="2:19" ht="13.5" thickBot="1" x14ac:dyDescent="0.25">
      <c r="B32" s="82" t="s">
        <v>84</v>
      </c>
      <c r="C32" s="83">
        <v>7</v>
      </c>
      <c r="D32" s="82" t="s">
        <v>79</v>
      </c>
      <c r="E32" s="83">
        <v>10</v>
      </c>
      <c r="G32" s="101"/>
      <c r="H32" s="102"/>
      <c r="I32" s="103"/>
      <c r="J32" s="103"/>
      <c r="K32" s="105" t="s">
        <v>128</v>
      </c>
      <c r="L32" s="128">
        <f>+SUM(I30:I32)</f>
        <v>4</v>
      </c>
      <c r="M32" s="129" t="s">
        <v>32</v>
      </c>
      <c r="N32" s="130">
        <f>+L32/5</f>
        <v>0.8</v>
      </c>
      <c r="O32" s="131">
        <f>+SUM(H30:H32)</f>
        <v>26</v>
      </c>
      <c r="P32" s="165">
        <f>+((O32/40)*60)+(1*10)+(L32*5)</f>
        <v>69</v>
      </c>
      <c r="Q32" s="76"/>
    </row>
    <row r="33" spans="2:17" ht="13.5" thickTop="1" x14ac:dyDescent="0.2">
      <c r="B33" s="82" t="s">
        <v>85</v>
      </c>
      <c r="C33" s="83">
        <v>-2</v>
      </c>
      <c r="D33" s="82" t="s">
        <v>99</v>
      </c>
      <c r="E33" s="83">
        <v>8</v>
      </c>
      <c r="L33" s="121">
        <f>L18+L24+L28+L32</f>
        <v>17.5</v>
      </c>
      <c r="M33" s="121"/>
      <c r="N33" s="123"/>
      <c r="O33" s="122">
        <f t="shared" ref="O33" si="0">O18+O24+O28+O32</f>
        <v>187</v>
      </c>
      <c r="P33" s="122">
        <f>P18+P24+P28+P32</f>
        <v>468</v>
      </c>
      <c r="Q33" s="76"/>
    </row>
    <row r="34" spans="2:17" x14ac:dyDescent="0.2">
      <c r="B34" s="82" t="s">
        <v>86</v>
      </c>
      <c r="C34" s="83">
        <v>-2</v>
      </c>
      <c r="D34" s="82" t="s">
        <v>82</v>
      </c>
      <c r="E34" s="83">
        <v>8</v>
      </c>
      <c r="N34" s="76"/>
      <c r="O34" s="76"/>
      <c r="P34" s="76"/>
      <c r="Q34" s="76"/>
    </row>
    <row r="35" spans="2:17" x14ac:dyDescent="0.2">
      <c r="B35" s="82" t="s">
        <v>87</v>
      </c>
      <c r="C35" s="83">
        <v>7</v>
      </c>
      <c r="D35" s="82" t="s">
        <v>78</v>
      </c>
      <c r="E35" s="83">
        <v>8</v>
      </c>
    </row>
    <row r="36" spans="2:17" x14ac:dyDescent="0.2">
      <c r="B36" s="82" t="s">
        <v>88</v>
      </c>
      <c r="C36" s="83">
        <v>16</v>
      </c>
      <c r="D36" s="82" t="s">
        <v>87</v>
      </c>
      <c r="E36" s="83">
        <v>7</v>
      </c>
    </row>
    <row r="37" spans="2:17" x14ac:dyDescent="0.2">
      <c r="B37" s="82" t="s">
        <v>89</v>
      </c>
      <c r="C37" s="83">
        <v>2</v>
      </c>
      <c r="D37" s="82" t="s">
        <v>84</v>
      </c>
      <c r="E37" s="83">
        <v>7</v>
      </c>
    </row>
    <row r="38" spans="2:17" x14ac:dyDescent="0.2">
      <c r="B38" s="82" t="s">
        <v>90</v>
      </c>
      <c r="C38" s="83">
        <v>26</v>
      </c>
      <c r="D38" s="82" t="s">
        <v>75</v>
      </c>
      <c r="E38" s="83">
        <v>7</v>
      </c>
    </row>
    <row r="39" spans="2:17" x14ac:dyDescent="0.2">
      <c r="B39" s="82" t="s">
        <v>91</v>
      </c>
      <c r="C39" s="83">
        <v>12</v>
      </c>
      <c r="D39" s="82" t="s">
        <v>92</v>
      </c>
      <c r="E39" s="83">
        <v>6</v>
      </c>
    </row>
    <row r="40" spans="2:17" x14ac:dyDescent="0.2">
      <c r="B40" s="82" t="s">
        <v>92</v>
      </c>
      <c r="C40" s="83">
        <v>6</v>
      </c>
      <c r="D40" s="82" t="s">
        <v>107</v>
      </c>
      <c r="E40" s="83">
        <v>5</v>
      </c>
    </row>
    <row r="41" spans="2:17" x14ac:dyDescent="0.2">
      <c r="B41" s="82" t="s">
        <v>93</v>
      </c>
      <c r="C41" s="83">
        <v>-1</v>
      </c>
      <c r="D41" s="82" t="s">
        <v>74</v>
      </c>
      <c r="E41" s="83">
        <v>5</v>
      </c>
    </row>
    <row r="42" spans="2:17" x14ac:dyDescent="0.2">
      <c r="B42" s="82" t="s">
        <v>94</v>
      </c>
      <c r="C42" s="83">
        <v>3</v>
      </c>
      <c r="D42" s="82" t="s">
        <v>108</v>
      </c>
      <c r="E42" s="83">
        <v>4</v>
      </c>
    </row>
    <row r="43" spans="2:17" x14ac:dyDescent="0.2">
      <c r="B43" s="82" t="s">
        <v>95</v>
      </c>
      <c r="C43" s="83">
        <v>19</v>
      </c>
      <c r="D43" s="82" t="s">
        <v>105</v>
      </c>
      <c r="E43" s="83">
        <v>4</v>
      </c>
    </row>
    <row r="44" spans="2:17" x14ac:dyDescent="0.2">
      <c r="B44" s="82" t="s">
        <v>96</v>
      </c>
      <c r="C44" s="83">
        <v>20</v>
      </c>
      <c r="D44" s="82" t="s">
        <v>94</v>
      </c>
      <c r="E44" s="83">
        <v>3</v>
      </c>
    </row>
    <row r="45" spans="2:17" x14ac:dyDescent="0.2">
      <c r="B45" s="82" t="s">
        <v>97</v>
      </c>
      <c r="C45" s="83">
        <v>18</v>
      </c>
      <c r="D45" s="82" t="s">
        <v>103</v>
      </c>
      <c r="E45" s="83">
        <v>2</v>
      </c>
    </row>
    <row r="46" spans="2:17" x14ac:dyDescent="0.2">
      <c r="B46" s="82" t="s">
        <v>98</v>
      </c>
      <c r="C46" s="83">
        <v>13</v>
      </c>
      <c r="D46" s="82" t="s">
        <v>89</v>
      </c>
      <c r="E46" s="83">
        <v>2</v>
      </c>
    </row>
    <row r="47" spans="2:17" x14ac:dyDescent="0.2">
      <c r="B47" s="82" t="s">
        <v>99</v>
      </c>
      <c r="C47" s="83">
        <v>8</v>
      </c>
      <c r="D47" s="82" t="s">
        <v>65</v>
      </c>
      <c r="E47" s="83">
        <v>2</v>
      </c>
    </row>
    <row r="48" spans="2:17" x14ac:dyDescent="0.2">
      <c r="B48" s="82" t="s">
        <v>100</v>
      </c>
      <c r="C48" s="83">
        <v>27</v>
      </c>
      <c r="D48" s="82" t="s">
        <v>106</v>
      </c>
      <c r="E48" s="83">
        <v>1</v>
      </c>
    </row>
    <row r="49" spans="2:5" x14ac:dyDescent="0.2">
      <c r="B49" s="82" t="s">
        <v>101</v>
      </c>
      <c r="C49" s="83">
        <v>14</v>
      </c>
      <c r="D49" s="82" t="s">
        <v>73</v>
      </c>
      <c r="E49" s="83">
        <v>1</v>
      </c>
    </row>
    <row r="50" spans="2:5" x14ac:dyDescent="0.2">
      <c r="B50" s="82" t="s">
        <v>102</v>
      </c>
      <c r="C50" s="83">
        <v>0</v>
      </c>
      <c r="D50" s="82" t="s">
        <v>72</v>
      </c>
      <c r="E50" s="83">
        <v>1</v>
      </c>
    </row>
    <row r="51" spans="2:5" x14ac:dyDescent="0.2">
      <c r="B51" s="82" t="s">
        <v>103</v>
      </c>
      <c r="C51" s="83">
        <v>2</v>
      </c>
      <c r="D51" s="82" t="s">
        <v>66</v>
      </c>
      <c r="E51" s="83">
        <v>1</v>
      </c>
    </row>
    <row r="52" spans="2:5" x14ac:dyDescent="0.2">
      <c r="B52" s="82" t="s">
        <v>104</v>
      </c>
      <c r="C52" s="83">
        <v>25</v>
      </c>
      <c r="D52" s="82" t="s">
        <v>102</v>
      </c>
      <c r="E52" s="83">
        <v>0</v>
      </c>
    </row>
    <row r="53" spans="2:5" x14ac:dyDescent="0.2">
      <c r="B53" s="82" t="s">
        <v>105</v>
      </c>
      <c r="C53" s="83">
        <v>4</v>
      </c>
      <c r="D53" s="82" t="s">
        <v>83</v>
      </c>
      <c r="E53" s="83">
        <v>0</v>
      </c>
    </row>
    <row r="54" spans="2:5" x14ac:dyDescent="0.2">
      <c r="B54" s="82" t="s">
        <v>106</v>
      </c>
      <c r="C54" s="83">
        <v>1</v>
      </c>
      <c r="D54" s="82" t="s">
        <v>77</v>
      </c>
      <c r="E54" s="83">
        <v>0</v>
      </c>
    </row>
    <row r="55" spans="2:5" x14ac:dyDescent="0.2">
      <c r="B55" s="82" t="s">
        <v>107</v>
      </c>
      <c r="C55" s="83">
        <v>5</v>
      </c>
      <c r="D55" s="82" t="s">
        <v>93</v>
      </c>
      <c r="E55" s="83">
        <v>-1</v>
      </c>
    </row>
    <row r="56" spans="2:5" x14ac:dyDescent="0.2">
      <c r="B56" s="82" t="s">
        <v>108</v>
      </c>
      <c r="C56" s="83">
        <v>4</v>
      </c>
      <c r="D56" s="82" t="s">
        <v>86</v>
      </c>
      <c r="E56" s="83">
        <v>-2</v>
      </c>
    </row>
    <row r="57" spans="2:5" ht="13.5" thickBot="1" x14ac:dyDescent="0.25">
      <c r="B57" s="104" t="s">
        <v>109</v>
      </c>
      <c r="C57" s="105">
        <v>20</v>
      </c>
      <c r="D57" s="104" t="s">
        <v>85</v>
      </c>
      <c r="E57" s="105">
        <v>-2</v>
      </c>
    </row>
    <row r="58" spans="2:5" ht="13.5" thickTop="1" x14ac:dyDescent="0.2"/>
  </sheetData>
  <mergeCells count="27">
    <mergeCell ref="P30:P31"/>
    <mergeCell ref="B12:C12"/>
    <mergeCell ref="D12:E12"/>
    <mergeCell ref="P16:P17"/>
    <mergeCell ref="P22:P23"/>
    <mergeCell ref="P26:P27"/>
    <mergeCell ref="O16:O17"/>
    <mergeCell ref="O22:O23"/>
    <mergeCell ref="O26:O27"/>
    <mergeCell ref="O30:O31"/>
    <mergeCell ref="G12:H12"/>
    <mergeCell ref="G19:K19"/>
    <mergeCell ref="N16:N17"/>
    <mergeCell ref="L16:M17"/>
    <mergeCell ref="G25:K25"/>
    <mergeCell ref="G29:K29"/>
    <mergeCell ref="B4:K4"/>
    <mergeCell ref="B6:K6"/>
    <mergeCell ref="B7:K7"/>
    <mergeCell ref="B8:K8"/>
    <mergeCell ref="B9:K9"/>
    <mergeCell ref="L22:M23"/>
    <mergeCell ref="L26:M27"/>
    <mergeCell ref="L30:M31"/>
    <mergeCell ref="N26:N27"/>
    <mergeCell ref="N30:N31"/>
    <mergeCell ref="N22:N23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workbookViewId="0">
      <selection activeCell="H21" sqref="H21"/>
    </sheetView>
  </sheetViews>
  <sheetFormatPr baseColWidth="10" defaultRowHeight="12.75" x14ac:dyDescent="0.2"/>
  <cols>
    <col min="1" max="1" width="9" style="2" customWidth="1"/>
    <col min="2" max="5" width="9.7109375" style="2" customWidth="1"/>
    <col min="6" max="6" width="3.42578125" style="2" customWidth="1"/>
    <col min="7" max="10" width="10.28515625" style="2" customWidth="1"/>
    <col min="11" max="11" width="28.7109375" style="2" customWidth="1"/>
    <col min="12" max="13" width="8.140625" style="2" customWidth="1"/>
    <col min="14" max="15" width="11.42578125" style="2"/>
    <col min="16" max="16" width="11.42578125" style="166"/>
    <col min="17" max="16384" width="11.42578125" style="2"/>
  </cols>
  <sheetData>
    <row r="1" spans="1:17" x14ac:dyDescent="0.2">
      <c r="A1" s="124" t="s">
        <v>0</v>
      </c>
      <c r="B1" s="125"/>
      <c r="L1" s="22"/>
      <c r="M1" s="22"/>
    </row>
    <row r="2" spans="1:17" x14ac:dyDescent="0.2">
      <c r="A2" s="71"/>
      <c r="B2" s="71"/>
      <c r="L2" s="4"/>
      <c r="M2" s="4"/>
    </row>
    <row r="3" spans="1:17" x14ac:dyDescent="0.2">
      <c r="A3" s="126" t="s">
        <v>39</v>
      </c>
      <c r="B3" s="127"/>
      <c r="C3" s="2" t="s">
        <v>40</v>
      </c>
      <c r="L3" s="4"/>
      <c r="M3" s="4"/>
    </row>
    <row r="4" spans="1:17" x14ac:dyDescent="0.2">
      <c r="B4" s="23"/>
      <c r="L4" s="4"/>
      <c r="M4" s="4"/>
    </row>
    <row r="5" spans="1:17" ht="12.75" customHeight="1" thickBot="1" x14ac:dyDescent="0.25">
      <c r="G5" s="3"/>
      <c r="H5" s="24"/>
      <c r="I5" s="4"/>
      <c r="J5" s="4"/>
      <c r="K5" s="3"/>
      <c r="L5" s="22"/>
      <c r="M5" s="25"/>
      <c r="N5" s="3"/>
      <c r="O5" s="3"/>
      <c r="P5" s="167"/>
      <c r="Q5" s="3"/>
    </row>
    <row r="6" spans="1:17" ht="27" thickTop="1" thickBot="1" x14ac:dyDescent="0.25">
      <c r="B6" s="205" t="s">
        <v>20</v>
      </c>
      <c r="C6" s="206"/>
      <c r="D6" s="207" t="s">
        <v>27</v>
      </c>
      <c r="E6" s="208"/>
      <c r="G6" s="200" t="s">
        <v>24</v>
      </c>
      <c r="H6" s="201"/>
      <c r="I6" s="132" t="s">
        <v>28</v>
      </c>
      <c r="J6" s="133" t="s">
        <v>29</v>
      </c>
      <c r="K6" s="134" t="s">
        <v>30</v>
      </c>
      <c r="L6" s="26"/>
      <c r="M6" s="26"/>
      <c r="N6" s="3"/>
      <c r="O6" s="3"/>
      <c r="P6" s="167"/>
      <c r="Q6" s="3"/>
    </row>
    <row r="7" spans="1:17" ht="15.75" thickTop="1" x14ac:dyDescent="0.2">
      <c r="B7" s="27" t="s">
        <v>65</v>
      </c>
      <c r="C7" s="28">
        <v>2</v>
      </c>
      <c r="D7" s="27" t="s">
        <v>69</v>
      </c>
      <c r="E7" s="28">
        <v>35</v>
      </c>
      <c r="G7" s="115" t="s">
        <v>118</v>
      </c>
      <c r="H7" s="116">
        <v>14</v>
      </c>
      <c r="I7" s="116">
        <v>4</v>
      </c>
      <c r="J7" s="116"/>
      <c r="K7" s="117" t="s">
        <v>123</v>
      </c>
      <c r="N7" s="3"/>
      <c r="Q7" s="3"/>
    </row>
    <row r="8" spans="1:17" ht="15.75" thickBot="1" x14ac:dyDescent="0.25">
      <c r="B8" s="30" t="s">
        <v>66</v>
      </c>
      <c r="C8" s="31">
        <v>1</v>
      </c>
      <c r="D8" s="30" t="s">
        <v>70</v>
      </c>
      <c r="E8" s="31">
        <v>28</v>
      </c>
      <c r="G8" s="32" t="s">
        <v>90</v>
      </c>
      <c r="H8" s="7">
        <v>11</v>
      </c>
      <c r="I8" s="33">
        <v>2</v>
      </c>
      <c r="J8" s="7"/>
      <c r="K8" s="43" t="s">
        <v>124</v>
      </c>
      <c r="N8" s="3"/>
      <c r="Q8" s="3"/>
    </row>
    <row r="9" spans="1:17" ht="15" customHeight="1" x14ac:dyDescent="0.2">
      <c r="B9" s="30" t="s">
        <v>67</v>
      </c>
      <c r="C9" s="31">
        <v>20</v>
      </c>
      <c r="D9" s="30" t="s">
        <v>100</v>
      </c>
      <c r="E9" s="31">
        <v>27</v>
      </c>
      <c r="G9" s="32" t="s">
        <v>116</v>
      </c>
      <c r="H9" s="7">
        <v>6</v>
      </c>
      <c r="I9" s="7">
        <v>1</v>
      </c>
      <c r="J9" s="7"/>
      <c r="K9" s="43" t="s">
        <v>121</v>
      </c>
      <c r="L9" s="187" t="s">
        <v>31</v>
      </c>
      <c r="M9" s="188"/>
      <c r="N9" s="188" t="s">
        <v>122</v>
      </c>
      <c r="O9" s="198" t="s">
        <v>132</v>
      </c>
      <c r="P9" s="212" t="s">
        <v>139</v>
      </c>
      <c r="Q9" s="3"/>
    </row>
    <row r="10" spans="1:17" ht="15" customHeight="1" thickBot="1" x14ac:dyDescent="0.25">
      <c r="B10" s="30" t="s">
        <v>68</v>
      </c>
      <c r="C10" s="31">
        <v>17</v>
      </c>
      <c r="D10" s="30" t="s">
        <v>90</v>
      </c>
      <c r="E10" s="31">
        <v>26</v>
      </c>
      <c r="G10" s="32" t="s">
        <v>70</v>
      </c>
      <c r="H10" s="7">
        <v>15</v>
      </c>
      <c r="I10" s="33">
        <v>1</v>
      </c>
      <c r="J10" s="7"/>
      <c r="K10" s="36"/>
      <c r="L10" s="189"/>
      <c r="M10" s="190"/>
      <c r="N10" s="190"/>
      <c r="O10" s="199"/>
      <c r="P10" s="213"/>
      <c r="Q10" s="3"/>
    </row>
    <row r="11" spans="1:17" ht="15" customHeight="1" thickBot="1" x14ac:dyDescent="0.25">
      <c r="B11" s="30" t="s">
        <v>69</v>
      </c>
      <c r="C11" s="31">
        <v>35</v>
      </c>
      <c r="D11" s="30" t="s">
        <v>104</v>
      </c>
      <c r="E11" s="31">
        <v>25</v>
      </c>
      <c r="G11" s="37" t="s">
        <v>104</v>
      </c>
      <c r="H11" s="38">
        <v>13</v>
      </c>
      <c r="I11" s="7">
        <v>0.5</v>
      </c>
      <c r="J11" s="38"/>
      <c r="K11" s="39"/>
      <c r="L11" s="128">
        <f>+SUM(I7:I13)</f>
        <v>8.5</v>
      </c>
      <c r="M11" s="129" t="s">
        <v>32</v>
      </c>
      <c r="N11" s="130">
        <f>+L11/10</f>
        <v>0.85</v>
      </c>
      <c r="O11" s="131">
        <f>+SUM(H7:H12)</f>
        <v>72</v>
      </c>
      <c r="P11" s="168">
        <f>+((O11/40)*60)+(5*10)+(L11*5)</f>
        <v>200.5</v>
      </c>
      <c r="Q11" s="3"/>
    </row>
    <row r="12" spans="1:17" ht="15" x14ac:dyDescent="0.2">
      <c r="B12" s="30" t="s">
        <v>70</v>
      </c>
      <c r="C12" s="31">
        <v>28</v>
      </c>
      <c r="D12" s="30" t="s">
        <v>76</v>
      </c>
      <c r="E12" s="31">
        <v>23</v>
      </c>
      <c r="G12" s="37" t="s">
        <v>117</v>
      </c>
      <c r="H12" s="38">
        <v>13</v>
      </c>
      <c r="I12" s="38"/>
      <c r="J12" s="34"/>
      <c r="K12" s="35"/>
      <c r="L12" s="40"/>
      <c r="M12" s="41"/>
      <c r="N12" s="3"/>
      <c r="O12" s="3"/>
      <c r="P12" s="167"/>
      <c r="Q12" s="3"/>
    </row>
    <row r="13" spans="1:17" ht="15.75" thickBot="1" x14ac:dyDescent="0.25">
      <c r="B13" s="30" t="s">
        <v>71</v>
      </c>
      <c r="C13" s="31">
        <v>15</v>
      </c>
      <c r="D13" s="30" t="s">
        <v>80</v>
      </c>
      <c r="E13" s="31">
        <v>22</v>
      </c>
      <c r="G13" s="32"/>
      <c r="H13" s="7"/>
      <c r="I13" s="7"/>
      <c r="J13" s="38"/>
      <c r="K13" s="35"/>
      <c r="N13" s="3"/>
      <c r="O13" s="3"/>
      <c r="P13" s="167"/>
      <c r="Q13" s="3"/>
    </row>
    <row r="14" spans="1:17" ht="16.5" thickTop="1" thickBot="1" x14ac:dyDescent="0.25">
      <c r="B14" s="30" t="s">
        <v>72</v>
      </c>
      <c r="C14" s="31">
        <v>1</v>
      </c>
      <c r="D14" s="30" t="s">
        <v>109</v>
      </c>
      <c r="E14" s="31">
        <v>20</v>
      </c>
      <c r="G14" s="209" t="s">
        <v>33</v>
      </c>
      <c r="H14" s="210"/>
      <c r="I14" s="210"/>
      <c r="J14" s="210"/>
      <c r="K14" s="211"/>
      <c r="M14" s="2">
        <f>+(N11+N20)/2</f>
        <v>0.875</v>
      </c>
      <c r="N14" s="3"/>
      <c r="Q14" s="3"/>
    </row>
    <row r="15" spans="1:17" ht="15.75" thickTop="1" x14ac:dyDescent="0.2">
      <c r="B15" s="30" t="s">
        <v>73</v>
      </c>
      <c r="C15" s="31">
        <v>1</v>
      </c>
      <c r="D15" s="30" t="s">
        <v>96</v>
      </c>
      <c r="E15" s="31">
        <v>20</v>
      </c>
      <c r="G15" s="29" t="s">
        <v>111</v>
      </c>
      <c r="H15" s="7">
        <v>17</v>
      </c>
      <c r="I15" s="7">
        <v>0.5</v>
      </c>
      <c r="J15" s="42"/>
      <c r="K15" s="43" t="s">
        <v>119</v>
      </c>
      <c r="N15" s="3"/>
      <c r="Q15" s="3"/>
    </row>
    <row r="16" spans="1:17" ht="15" x14ac:dyDescent="0.2">
      <c r="B16" s="30" t="s">
        <v>74</v>
      </c>
      <c r="C16" s="31">
        <v>5</v>
      </c>
      <c r="D16" s="30" t="s">
        <v>67</v>
      </c>
      <c r="E16" s="31">
        <v>20</v>
      </c>
      <c r="G16" s="32" t="s">
        <v>112</v>
      </c>
      <c r="H16" s="7">
        <v>9</v>
      </c>
      <c r="I16" s="7">
        <v>2</v>
      </c>
      <c r="J16" s="42"/>
      <c r="K16" s="43" t="s">
        <v>120</v>
      </c>
      <c r="N16" s="3"/>
      <c r="Q16" s="3"/>
    </row>
    <row r="17" spans="2:17" ht="15.75" thickBot="1" x14ac:dyDescent="0.25">
      <c r="B17" s="30" t="s">
        <v>75</v>
      </c>
      <c r="C17" s="31">
        <v>7</v>
      </c>
      <c r="D17" s="30" t="s">
        <v>95</v>
      </c>
      <c r="E17" s="31">
        <v>19</v>
      </c>
      <c r="G17" s="32" t="s">
        <v>80</v>
      </c>
      <c r="H17" s="7">
        <v>6</v>
      </c>
      <c r="I17" s="7">
        <v>4</v>
      </c>
      <c r="J17" s="42"/>
      <c r="K17" s="43" t="s">
        <v>121</v>
      </c>
      <c r="N17" s="3"/>
      <c r="O17" s="3"/>
      <c r="P17" s="167"/>
      <c r="Q17" s="3"/>
    </row>
    <row r="18" spans="2:17" ht="15" customHeight="1" x14ac:dyDescent="0.2">
      <c r="B18" s="30" t="s">
        <v>76</v>
      </c>
      <c r="C18" s="31">
        <v>23</v>
      </c>
      <c r="D18" s="30" t="s">
        <v>97</v>
      </c>
      <c r="E18" s="31">
        <v>18</v>
      </c>
      <c r="G18" s="32" t="s">
        <v>109</v>
      </c>
      <c r="H18" s="7">
        <v>12</v>
      </c>
      <c r="I18" s="33">
        <v>2</v>
      </c>
      <c r="J18" s="38"/>
      <c r="K18" s="43"/>
      <c r="L18" s="187" t="s">
        <v>34</v>
      </c>
      <c r="M18" s="188"/>
      <c r="N18" s="188" t="s">
        <v>122</v>
      </c>
      <c r="O18" s="198" t="s">
        <v>132</v>
      </c>
      <c r="P18" s="212" t="s">
        <v>139</v>
      </c>
      <c r="Q18" s="3"/>
    </row>
    <row r="19" spans="2:17" ht="15.75" thickBot="1" x14ac:dyDescent="0.25">
      <c r="B19" s="30" t="s">
        <v>77</v>
      </c>
      <c r="C19" s="31">
        <v>0</v>
      </c>
      <c r="D19" s="30" t="s">
        <v>81</v>
      </c>
      <c r="E19" s="31">
        <v>18</v>
      </c>
      <c r="G19" s="37" t="s">
        <v>113</v>
      </c>
      <c r="H19" s="7">
        <v>12</v>
      </c>
      <c r="I19" s="33">
        <v>0.5</v>
      </c>
      <c r="J19" s="38"/>
      <c r="K19" s="43"/>
      <c r="L19" s="189"/>
      <c r="M19" s="190"/>
      <c r="N19" s="190"/>
      <c r="O19" s="199"/>
      <c r="P19" s="213"/>
      <c r="Q19" s="3"/>
    </row>
    <row r="20" spans="2:17" ht="15.75" thickBot="1" x14ac:dyDescent="0.25">
      <c r="B20" s="30" t="s">
        <v>78</v>
      </c>
      <c r="C20" s="31">
        <v>8</v>
      </c>
      <c r="D20" s="30" t="s">
        <v>68</v>
      </c>
      <c r="E20" s="31">
        <v>17</v>
      </c>
      <c r="G20" s="47" t="s">
        <v>114</v>
      </c>
      <c r="H20" s="46">
        <v>9</v>
      </c>
      <c r="I20" s="46"/>
      <c r="J20" s="49"/>
      <c r="K20" s="50"/>
      <c r="L20" s="128">
        <f>+SUM(I15:I20)</f>
        <v>9</v>
      </c>
      <c r="M20" s="129" t="s">
        <v>32</v>
      </c>
      <c r="N20" s="130">
        <f>+L20/10</f>
        <v>0.9</v>
      </c>
      <c r="O20" s="131">
        <f>+SUM(H15:H20)</f>
        <v>65</v>
      </c>
      <c r="P20" s="168">
        <f>+((O20/40)*60)+(5*10)+(L20*5)</f>
        <v>192.5</v>
      </c>
      <c r="Q20" s="3"/>
    </row>
    <row r="21" spans="2:17" ht="16.5" customHeight="1" thickTop="1" x14ac:dyDescent="0.2">
      <c r="B21" s="30" t="s">
        <v>79</v>
      </c>
      <c r="C21" s="31">
        <v>10</v>
      </c>
      <c r="D21" s="30" t="s">
        <v>88</v>
      </c>
      <c r="E21" s="31">
        <v>16</v>
      </c>
      <c r="L21" s="121">
        <f>L11+L20</f>
        <v>17.5</v>
      </c>
      <c r="M21" s="121"/>
      <c r="N21" s="121"/>
      <c r="O21" s="122">
        <f t="shared" ref="O21:P21" si="0">O11+O20</f>
        <v>137</v>
      </c>
      <c r="P21" s="122">
        <f t="shared" si="0"/>
        <v>393</v>
      </c>
      <c r="Q21" s="3"/>
    </row>
    <row r="22" spans="2:17" ht="15" x14ac:dyDescent="0.2">
      <c r="B22" s="30" t="s">
        <v>80</v>
      </c>
      <c r="C22" s="31">
        <v>22</v>
      </c>
      <c r="D22" s="30" t="s">
        <v>71</v>
      </c>
      <c r="E22" s="31">
        <v>15</v>
      </c>
      <c r="N22" s="3"/>
      <c r="O22" s="3"/>
      <c r="P22" s="167"/>
      <c r="Q22" s="3"/>
    </row>
    <row r="23" spans="2:17" x14ac:dyDescent="0.2">
      <c r="B23" s="30" t="s">
        <v>81</v>
      </c>
      <c r="C23" s="31">
        <v>18</v>
      </c>
      <c r="D23" s="30" t="s">
        <v>101</v>
      </c>
      <c r="E23" s="31">
        <v>14</v>
      </c>
      <c r="N23" s="45"/>
      <c r="O23" s="45"/>
      <c r="P23" s="169"/>
      <c r="Q23" s="45"/>
    </row>
    <row r="24" spans="2:17" ht="15" x14ac:dyDescent="0.2">
      <c r="B24" s="30" t="s">
        <v>82</v>
      </c>
      <c r="C24" s="31">
        <v>8</v>
      </c>
      <c r="D24" s="30" t="s">
        <v>98</v>
      </c>
      <c r="E24" s="31">
        <v>13</v>
      </c>
      <c r="N24" s="3"/>
      <c r="O24" s="3"/>
      <c r="P24" s="167"/>
      <c r="Q24" s="3"/>
    </row>
    <row r="25" spans="2:17" ht="16.5" customHeight="1" x14ac:dyDescent="0.2">
      <c r="B25" s="30" t="s">
        <v>83</v>
      </c>
      <c r="C25" s="31">
        <v>0</v>
      </c>
      <c r="D25" s="30" t="s">
        <v>91</v>
      </c>
      <c r="E25" s="31">
        <v>12</v>
      </c>
      <c r="L25" s="26"/>
      <c r="M25" s="26"/>
      <c r="N25" s="3"/>
      <c r="O25" s="3"/>
      <c r="P25" s="167"/>
      <c r="Q25" s="3"/>
    </row>
    <row r="26" spans="2:17" ht="15" x14ac:dyDescent="0.2">
      <c r="B26" s="30" t="s">
        <v>84</v>
      </c>
      <c r="C26" s="31">
        <v>7</v>
      </c>
      <c r="D26" s="30" t="s">
        <v>79</v>
      </c>
      <c r="E26" s="31">
        <v>10</v>
      </c>
      <c r="N26" s="3"/>
      <c r="O26" s="3"/>
      <c r="P26" s="167"/>
      <c r="Q26" s="3"/>
    </row>
    <row r="27" spans="2:17" ht="15" x14ac:dyDescent="0.2">
      <c r="B27" s="30" t="s">
        <v>85</v>
      </c>
      <c r="C27" s="31">
        <v>-2</v>
      </c>
      <c r="D27" s="30" t="s">
        <v>99</v>
      </c>
      <c r="E27" s="31">
        <v>8</v>
      </c>
      <c r="N27" s="3"/>
      <c r="Q27" s="3"/>
    </row>
    <row r="28" spans="2:17" ht="15" x14ac:dyDescent="0.2">
      <c r="B28" s="30" t="s">
        <v>86</v>
      </c>
      <c r="C28" s="31">
        <v>-2</v>
      </c>
      <c r="D28" s="30" t="s">
        <v>82</v>
      </c>
      <c r="E28" s="31">
        <v>8</v>
      </c>
      <c r="N28" s="3"/>
      <c r="Q28" s="3"/>
    </row>
    <row r="29" spans="2:17" ht="15" x14ac:dyDescent="0.2">
      <c r="B29" s="30" t="s">
        <v>87</v>
      </c>
      <c r="C29" s="31">
        <v>7</v>
      </c>
      <c r="D29" s="30" t="s">
        <v>78</v>
      </c>
      <c r="E29" s="31">
        <v>8</v>
      </c>
      <c r="L29" s="44"/>
      <c r="M29" s="44"/>
      <c r="N29" s="3"/>
      <c r="Q29" s="3"/>
    </row>
    <row r="30" spans="2:17" ht="15" customHeight="1" x14ac:dyDescent="0.2">
      <c r="B30" s="30" t="s">
        <v>88</v>
      </c>
      <c r="C30" s="31">
        <v>16</v>
      </c>
      <c r="D30" s="30" t="s">
        <v>87</v>
      </c>
      <c r="E30" s="31">
        <v>7</v>
      </c>
      <c r="L30" s="3"/>
      <c r="M30" s="3"/>
      <c r="N30" s="3"/>
      <c r="O30" s="3"/>
    </row>
    <row r="31" spans="2:17" x14ac:dyDescent="0.2">
      <c r="B31" s="30" t="s">
        <v>89</v>
      </c>
      <c r="C31" s="31">
        <v>2</v>
      </c>
      <c r="D31" s="30" t="s">
        <v>84</v>
      </c>
      <c r="E31" s="31">
        <v>7</v>
      </c>
    </row>
    <row r="32" spans="2:17" x14ac:dyDescent="0.2">
      <c r="B32" s="30" t="s">
        <v>90</v>
      </c>
      <c r="C32" s="31">
        <v>26</v>
      </c>
      <c r="D32" s="30" t="s">
        <v>75</v>
      </c>
      <c r="E32" s="31">
        <v>7</v>
      </c>
    </row>
    <row r="33" spans="2:5" x14ac:dyDescent="0.2">
      <c r="B33" s="30" t="s">
        <v>91</v>
      </c>
      <c r="C33" s="31">
        <v>12</v>
      </c>
      <c r="D33" s="30" t="s">
        <v>92</v>
      </c>
      <c r="E33" s="31">
        <v>6</v>
      </c>
    </row>
    <row r="34" spans="2:5" ht="12.75" customHeight="1" x14ac:dyDescent="0.2">
      <c r="B34" s="30" t="s">
        <v>92</v>
      </c>
      <c r="C34" s="31">
        <v>6</v>
      </c>
      <c r="D34" s="30" t="s">
        <v>107</v>
      </c>
      <c r="E34" s="31">
        <v>5</v>
      </c>
    </row>
    <row r="35" spans="2:5" x14ac:dyDescent="0.2">
      <c r="B35" s="30" t="s">
        <v>93</v>
      </c>
      <c r="C35" s="31">
        <v>-1</v>
      </c>
      <c r="D35" s="30" t="s">
        <v>74</v>
      </c>
      <c r="E35" s="31">
        <v>5</v>
      </c>
    </row>
    <row r="36" spans="2:5" x14ac:dyDescent="0.2">
      <c r="B36" s="30" t="s">
        <v>94</v>
      </c>
      <c r="C36" s="31">
        <v>3</v>
      </c>
      <c r="D36" s="30" t="s">
        <v>108</v>
      </c>
      <c r="E36" s="31">
        <v>4</v>
      </c>
    </row>
    <row r="37" spans="2:5" x14ac:dyDescent="0.2">
      <c r="B37" s="30" t="s">
        <v>95</v>
      </c>
      <c r="C37" s="31">
        <v>19</v>
      </c>
      <c r="D37" s="30" t="s">
        <v>105</v>
      </c>
      <c r="E37" s="31">
        <v>4</v>
      </c>
    </row>
    <row r="38" spans="2:5" x14ac:dyDescent="0.2">
      <c r="B38" s="30" t="s">
        <v>96</v>
      </c>
      <c r="C38" s="31">
        <v>20</v>
      </c>
      <c r="D38" s="30" t="s">
        <v>94</v>
      </c>
      <c r="E38" s="31">
        <v>3</v>
      </c>
    </row>
    <row r="39" spans="2:5" x14ac:dyDescent="0.2">
      <c r="B39" s="30" t="s">
        <v>97</v>
      </c>
      <c r="C39" s="31">
        <v>18</v>
      </c>
      <c r="D39" s="30" t="s">
        <v>103</v>
      </c>
      <c r="E39" s="31">
        <v>2</v>
      </c>
    </row>
    <row r="40" spans="2:5" x14ac:dyDescent="0.2">
      <c r="B40" s="30" t="s">
        <v>98</v>
      </c>
      <c r="C40" s="31">
        <v>13</v>
      </c>
      <c r="D40" s="30" t="s">
        <v>89</v>
      </c>
      <c r="E40" s="31">
        <v>2</v>
      </c>
    </row>
    <row r="41" spans="2:5" x14ac:dyDescent="0.2">
      <c r="B41" s="30" t="s">
        <v>99</v>
      </c>
      <c r="C41" s="31">
        <v>8</v>
      </c>
      <c r="D41" s="30" t="s">
        <v>65</v>
      </c>
      <c r="E41" s="31">
        <v>2</v>
      </c>
    </row>
    <row r="42" spans="2:5" x14ac:dyDescent="0.2">
      <c r="B42" s="30" t="s">
        <v>100</v>
      </c>
      <c r="C42" s="31">
        <v>27</v>
      </c>
      <c r="D42" s="30" t="s">
        <v>106</v>
      </c>
      <c r="E42" s="31">
        <v>1</v>
      </c>
    </row>
    <row r="43" spans="2:5" x14ac:dyDescent="0.2">
      <c r="B43" s="30" t="s">
        <v>101</v>
      </c>
      <c r="C43" s="31">
        <v>14</v>
      </c>
      <c r="D43" s="30" t="s">
        <v>73</v>
      </c>
      <c r="E43" s="31">
        <v>1</v>
      </c>
    </row>
    <row r="44" spans="2:5" x14ac:dyDescent="0.2">
      <c r="B44" s="30" t="s">
        <v>102</v>
      </c>
      <c r="C44" s="31">
        <v>0</v>
      </c>
      <c r="D44" s="30" t="s">
        <v>72</v>
      </c>
      <c r="E44" s="31">
        <v>1</v>
      </c>
    </row>
    <row r="45" spans="2:5" x14ac:dyDescent="0.2">
      <c r="B45" s="30" t="s">
        <v>103</v>
      </c>
      <c r="C45" s="31">
        <v>2</v>
      </c>
      <c r="D45" s="30" t="s">
        <v>66</v>
      </c>
      <c r="E45" s="31">
        <v>1</v>
      </c>
    </row>
    <row r="46" spans="2:5" x14ac:dyDescent="0.2">
      <c r="B46" s="30" t="s">
        <v>104</v>
      </c>
      <c r="C46" s="31">
        <v>25</v>
      </c>
      <c r="D46" s="30" t="s">
        <v>102</v>
      </c>
      <c r="E46" s="31">
        <v>0</v>
      </c>
    </row>
    <row r="47" spans="2:5" x14ac:dyDescent="0.2">
      <c r="B47" s="30" t="s">
        <v>105</v>
      </c>
      <c r="C47" s="31">
        <v>4</v>
      </c>
      <c r="D47" s="30" t="s">
        <v>83</v>
      </c>
      <c r="E47" s="31">
        <v>0</v>
      </c>
    </row>
    <row r="48" spans="2:5" x14ac:dyDescent="0.2">
      <c r="B48" s="30" t="s">
        <v>106</v>
      </c>
      <c r="C48" s="31">
        <v>1</v>
      </c>
      <c r="D48" s="30" t="s">
        <v>77</v>
      </c>
      <c r="E48" s="31">
        <v>0</v>
      </c>
    </row>
    <row r="49" spans="2:5" x14ac:dyDescent="0.2">
      <c r="B49" s="30" t="s">
        <v>107</v>
      </c>
      <c r="C49" s="31">
        <v>5</v>
      </c>
      <c r="D49" s="30" t="s">
        <v>93</v>
      </c>
      <c r="E49" s="31">
        <v>-1</v>
      </c>
    </row>
    <row r="50" spans="2:5" x14ac:dyDescent="0.2">
      <c r="B50" s="30" t="s">
        <v>108</v>
      </c>
      <c r="C50" s="31">
        <v>4</v>
      </c>
      <c r="D50" s="30" t="s">
        <v>86</v>
      </c>
      <c r="E50" s="31">
        <v>-2</v>
      </c>
    </row>
    <row r="51" spans="2:5" ht="13.5" thickBot="1" x14ac:dyDescent="0.25">
      <c r="B51" s="47" t="s">
        <v>109</v>
      </c>
      <c r="C51" s="48">
        <v>20</v>
      </c>
      <c r="D51" s="47" t="s">
        <v>85</v>
      </c>
      <c r="E51" s="48">
        <v>-2</v>
      </c>
    </row>
    <row r="52" spans="2:5" ht="13.5" thickTop="1" x14ac:dyDescent="0.2"/>
  </sheetData>
  <sortState ref="P10:P13">
    <sortCondition ref="P9"/>
  </sortState>
  <mergeCells count="12">
    <mergeCell ref="B6:C6"/>
    <mergeCell ref="D6:E6"/>
    <mergeCell ref="G6:H6"/>
    <mergeCell ref="G14:K14"/>
    <mergeCell ref="P18:P19"/>
    <mergeCell ref="P9:P10"/>
    <mergeCell ref="N9:N10"/>
    <mergeCell ref="N18:N19"/>
    <mergeCell ref="L9:M10"/>
    <mergeCell ref="O9:O10"/>
    <mergeCell ref="O18:O19"/>
    <mergeCell ref="L18:M19"/>
  </mergeCells>
  <pageMargins left="0.78740157499999996" right="0.78740157499999996" top="0.984251969" bottom="0.984251969" header="0.4921259845" footer="0.492125984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abSelected="1" workbookViewId="0">
      <selection activeCell="J29" sqref="J29"/>
    </sheetView>
  </sheetViews>
  <sheetFormatPr baseColWidth="10" defaultRowHeight="12.75" x14ac:dyDescent="0.2"/>
  <cols>
    <col min="1" max="1" width="12.28515625" customWidth="1"/>
    <col min="3" max="3" width="13.28515625" bestFit="1" customWidth="1"/>
    <col min="4" max="4" width="4.140625" customWidth="1"/>
    <col min="7" max="7" width="3.5703125" customWidth="1"/>
    <col min="8" max="8" width="13.5703125" customWidth="1"/>
    <col min="9" max="9" width="14.28515625" bestFit="1" customWidth="1"/>
    <col min="10" max="10" width="14.85546875" style="111" bestFit="1" customWidth="1"/>
    <col min="11" max="11" width="11.5703125" style="111" bestFit="1" customWidth="1"/>
  </cols>
  <sheetData>
    <row r="1" spans="1:12" x14ac:dyDescent="0.2">
      <c r="A1" s="145" t="s">
        <v>0</v>
      </c>
    </row>
    <row r="2" spans="1:12" ht="13.5" thickBot="1" x14ac:dyDescent="0.25">
      <c r="A2" s="51"/>
    </row>
    <row r="3" spans="1:12" ht="13.5" thickBot="1" x14ac:dyDescent="0.25">
      <c r="B3" s="146" t="s">
        <v>41</v>
      </c>
      <c r="C3" s="147"/>
      <c r="E3" s="146" t="s">
        <v>42</v>
      </c>
      <c r="F3" s="147"/>
      <c r="H3" s="224" t="s">
        <v>43</v>
      </c>
      <c r="I3" s="224"/>
      <c r="J3" s="163">
        <v>250</v>
      </c>
      <c r="K3" s="164"/>
    </row>
    <row r="4" spans="1:12" x14ac:dyDescent="0.2">
      <c r="B4" s="52">
        <v>4</v>
      </c>
      <c r="C4" s="53" t="s">
        <v>44</v>
      </c>
      <c r="E4" s="52">
        <v>2</v>
      </c>
      <c r="F4" s="53" t="s">
        <v>44</v>
      </c>
      <c r="H4" s="224" t="s">
        <v>45</v>
      </c>
      <c r="I4" s="224"/>
      <c r="J4" s="163">
        <v>40</v>
      </c>
      <c r="K4" s="164" t="s">
        <v>46</v>
      </c>
    </row>
    <row r="5" spans="1:12" x14ac:dyDescent="0.2">
      <c r="B5" s="54"/>
      <c r="C5" s="55"/>
      <c r="E5" s="54"/>
      <c r="F5" s="55"/>
      <c r="H5" s="224" t="s">
        <v>47</v>
      </c>
      <c r="I5" s="224"/>
      <c r="J5" s="163">
        <v>10</v>
      </c>
      <c r="K5" s="164" t="s">
        <v>48</v>
      </c>
    </row>
    <row r="6" spans="1:12" x14ac:dyDescent="0.2">
      <c r="A6" s="157" t="s">
        <v>31</v>
      </c>
      <c r="B6" s="216"/>
      <c r="C6" s="217"/>
      <c r="D6" s="57"/>
      <c r="E6" s="216"/>
      <c r="F6" s="217"/>
      <c r="H6" s="224" t="s">
        <v>49</v>
      </c>
      <c r="I6" s="224"/>
      <c r="J6" s="163">
        <v>5</v>
      </c>
      <c r="K6" s="164" t="s">
        <v>48</v>
      </c>
    </row>
    <row r="7" spans="1:12" x14ac:dyDescent="0.2">
      <c r="A7" s="56"/>
      <c r="B7" s="58" t="s">
        <v>50</v>
      </c>
      <c r="C7" s="59">
        <f>+'Question 1'!O18</f>
        <v>70</v>
      </c>
      <c r="D7" s="57"/>
      <c r="E7" s="58" t="s">
        <v>50</v>
      </c>
      <c r="F7" s="60">
        <v>72</v>
      </c>
      <c r="H7" s="224" t="s">
        <v>51</v>
      </c>
      <c r="I7" s="224"/>
      <c r="J7" s="163">
        <v>8</v>
      </c>
      <c r="K7" s="164" t="s">
        <v>52</v>
      </c>
    </row>
    <row r="8" spans="1:12" x14ac:dyDescent="0.2">
      <c r="A8" s="56"/>
      <c r="B8" s="58" t="s">
        <v>53</v>
      </c>
      <c r="C8" s="59">
        <f>+'Question 1'!L18</f>
        <v>4.5</v>
      </c>
      <c r="D8" s="57"/>
      <c r="E8" s="58" t="s">
        <v>53</v>
      </c>
      <c r="F8" s="61">
        <v>8.5</v>
      </c>
    </row>
    <row r="9" spans="1:12" x14ac:dyDescent="0.2">
      <c r="A9" s="56"/>
      <c r="B9" s="58" t="s">
        <v>54</v>
      </c>
      <c r="C9" s="59">
        <v>4</v>
      </c>
      <c r="D9" s="57"/>
      <c r="E9" s="58" t="s">
        <v>54</v>
      </c>
      <c r="F9" s="60">
        <v>5</v>
      </c>
    </row>
    <row r="10" spans="1:12" x14ac:dyDescent="0.2">
      <c r="A10" s="56"/>
      <c r="B10" s="58" t="s">
        <v>55</v>
      </c>
      <c r="C10" s="59">
        <f>((C7/40)*60)+(C8*5)+(C9*10)</f>
        <v>167.5</v>
      </c>
      <c r="D10" s="57"/>
      <c r="E10" s="58" t="s">
        <v>55</v>
      </c>
      <c r="F10" s="59">
        <f>((F7/40)*60)+(F8*5)+(F9*10)</f>
        <v>200.5</v>
      </c>
    </row>
    <row r="11" spans="1:12" ht="13.5" thickBot="1" x14ac:dyDescent="0.25">
      <c r="A11" s="56"/>
      <c r="B11" s="62"/>
      <c r="C11" s="63"/>
      <c r="D11" s="57"/>
      <c r="E11" s="62"/>
      <c r="F11" s="63"/>
    </row>
    <row r="12" spans="1:12" ht="13.5" thickBot="1" x14ac:dyDescent="0.25">
      <c r="A12" s="158" t="s">
        <v>34</v>
      </c>
      <c r="B12" s="218"/>
      <c r="C12" s="219"/>
      <c r="D12" s="57"/>
      <c r="E12" s="218"/>
      <c r="F12" s="219"/>
      <c r="H12" s="222" t="s">
        <v>56</v>
      </c>
      <c r="I12" s="223"/>
      <c r="J12" s="152" t="s">
        <v>57</v>
      </c>
      <c r="K12" s="152" t="s">
        <v>58</v>
      </c>
      <c r="L12" s="153"/>
    </row>
    <row r="13" spans="1:12" x14ac:dyDescent="0.2">
      <c r="A13" s="56"/>
      <c r="B13" s="58" t="s">
        <v>50</v>
      </c>
      <c r="C13" s="64">
        <f>+'Question 1'!O24</f>
        <v>63</v>
      </c>
      <c r="D13" s="57"/>
      <c r="E13" s="58" t="s">
        <v>50</v>
      </c>
      <c r="F13" s="60">
        <v>65</v>
      </c>
      <c r="H13" s="154"/>
      <c r="I13" s="155" t="s">
        <v>59</v>
      </c>
      <c r="J13" s="156">
        <v>40000</v>
      </c>
      <c r="K13" s="156">
        <v>48000</v>
      </c>
      <c r="L13" s="140" t="s">
        <v>60</v>
      </c>
    </row>
    <row r="14" spans="1:12" x14ac:dyDescent="0.2">
      <c r="A14" s="56"/>
      <c r="B14" s="58" t="s">
        <v>53</v>
      </c>
      <c r="C14" s="64">
        <f>+'Question 1'!L24</f>
        <v>5</v>
      </c>
      <c r="D14" s="57"/>
      <c r="E14" s="58" t="s">
        <v>53</v>
      </c>
      <c r="F14" s="61">
        <v>9</v>
      </c>
      <c r="H14" s="66"/>
      <c r="I14" s="67" t="s">
        <v>61</v>
      </c>
      <c r="J14" s="114">
        <v>0.25</v>
      </c>
      <c r="K14" s="114">
        <v>0.31</v>
      </c>
      <c r="L14" s="65" t="s">
        <v>60</v>
      </c>
    </row>
    <row r="15" spans="1:12" x14ac:dyDescent="0.2">
      <c r="A15" s="56"/>
      <c r="B15" s="58" t="s">
        <v>54</v>
      </c>
      <c r="C15" s="64">
        <v>4</v>
      </c>
      <c r="D15" s="57"/>
      <c r="E15" s="58" t="s">
        <v>54</v>
      </c>
      <c r="F15" s="60">
        <v>5</v>
      </c>
      <c r="H15" s="66"/>
      <c r="I15" s="67"/>
      <c r="J15" s="113"/>
      <c r="K15" s="113"/>
      <c r="L15" s="65"/>
    </row>
    <row r="16" spans="1:12" x14ac:dyDescent="0.2">
      <c r="A16" s="56"/>
      <c r="B16" s="58" t="s">
        <v>55</v>
      </c>
      <c r="C16" s="59">
        <f>((C13/40)*60)+(C14*5)+(C15*10)</f>
        <v>159.5</v>
      </c>
      <c r="D16" s="57"/>
      <c r="E16" s="58" t="s">
        <v>55</v>
      </c>
      <c r="F16" s="59">
        <f>((F13/40)*60)+(F14*5)+(F15*10)</f>
        <v>192.5</v>
      </c>
      <c r="H16" s="66"/>
      <c r="I16" s="67" t="s">
        <v>62</v>
      </c>
      <c r="J16" s="112">
        <f>C30*J3</f>
        <v>46750</v>
      </c>
      <c r="K16" s="112">
        <f>F30*J3</f>
        <v>34250</v>
      </c>
      <c r="L16" s="65"/>
    </row>
    <row r="17" spans="1:12" ht="13.5" thickBot="1" x14ac:dyDescent="0.25">
      <c r="A17" s="56"/>
      <c r="B17" s="62"/>
      <c r="C17" s="63"/>
      <c r="D17" s="57"/>
      <c r="E17" s="62"/>
      <c r="F17" s="63"/>
      <c r="H17" s="148"/>
      <c r="I17" s="149" t="s">
        <v>63</v>
      </c>
      <c r="J17" s="150">
        <f>J16*J14</f>
        <v>11687.5</v>
      </c>
      <c r="K17" s="150">
        <f>K16*K14</f>
        <v>10617.5</v>
      </c>
      <c r="L17" s="151" t="s">
        <v>60</v>
      </c>
    </row>
    <row r="18" spans="1:12" ht="13.5" thickBot="1" x14ac:dyDescent="0.25">
      <c r="A18" s="159" t="s">
        <v>36</v>
      </c>
      <c r="B18" s="220"/>
      <c r="C18" s="221"/>
      <c r="D18" s="57"/>
      <c r="E18" s="54"/>
      <c r="F18" s="55"/>
      <c r="H18" s="222" t="s">
        <v>64</v>
      </c>
      <c r="I18" s="223"/>
      <c r="J18" s="152">
        <f>$J$13+C30*J3*J14</f>
        <v>51687.5</v>
      </c>
      <c r="K18" s="152">
        <f>$K$13+F30*J3*K14</f>
        <v>58617.5</v>
      </c>
      <c r="L18" s="153" t="s">
        <v>60</v>
      </c>
    </row>
    <row r="19" spans="1:12" x14ac:dyDescent="0.2">
      <c r="A19" s="56"/>
      <c r="B19" s="58" t="s">
        <v>50</v>
      </c>
      <c r="C19" s="68">
        <f>+'Question 1'!O28</f>
        <v>28</v>
      </c>
      <c r="D19" s="57"/>
      <c r="E19" s="54"/>
      <c r="F19" s="55"/>
    </row>
    <row r="20" spans="1:12" x14ac:dyDescent="0.2">
      <c r="A20" s="56"/>
      <c r="B20" s="58" t="s">
        <v>53</v>
      </c>
      <c r="C20" s="68">
        <f>+'Question 1'!L28</f>
        <v>4</v>
      </c>
      <c r="D20" s="57"/>
      <c r="E20" s="62"/>
      <c r="F20" s="63"/>
    </row>
    <row r="21" spans="1:12" x14ac:dyDescent="0.2">
      <c r="A21" s="56"/>
      <c r="B21" s="58" t="s">
        <v>54</v>
      </c>
      <c r="C21" s="68">
        <v>1</v>
      </c>
      <c r="D21" s="57"/>
      <c r="E21" s="62"/>
      <c r="F21" s="63"/>
    </row>
    <row r="22" spans="1:12" x14ac:dyDescent="0.2">
      <c r="A22" s="56"/>
      <c r="B22" s="58" t="s">
        <v>55</v>
      </c>
      <c r="C22" s="59">
        <f>((C19/40)*60)+(C20*5)+(C21*10)</f>
        <v>72</v>
      </c>
      <c r="D22" s="57"/>
      <c r="E22" s="62"/>
      <c r="F22" s="63"/>
    </row>
    <row r="23" spans="1:12" x14ac:dyDescent="0.2">
      <c r="A23" s="56"/>
      <c r="B23" s="62"/>
      <c r="C23" s="63"/>
      <c r="D23" s="57"/>
      <c r="E23" s="62"/>
      <c r="F23" s="63"/>
    </row>
    <row r="24" spans="1:12" x14ac:dyDescent="0.2">
      <c r="A24" s="160" t="s">
        <v>38</v>
      </c>
      <c r="B24" s="214"/>
      <c r="C24" s="215"/>
      <c r="D24" s="57"/>
      <c r="E24" s="62"/>
      <c r="F24" s="63"/>
    </row>
    <row r="25" spans="1:12" x14ac:dyDescent="0.2">
      <c r="A25" s="56"/>
      <c r="B25" s="58" t="s">
        <v>50</v>
      </c>
      <c r="C25" s="60">
        <f>+'Question 1'!O32</f>
        <v>26</v>
      </c>
      <c r="D25" s="57"/>
      <c r="E25" s="62"/>
      <c r="F25" s="63"/>
    </row>
    <row r="26" spans="1:12" x14ac:dyDescent="0.2">
      <c r="A26" s="56"/>
      <c r="B26" s="58" t="s">
        <v>53</v>
      </c>
      <c r="C26" s="68">
        <f>+'Question 1'!L32</f>
        <v>4</v>
      </c>
      <c r="D26" s="57"/>
      <c r="E26" s="62"/>
      <c r="F26" s="63"/>
      <c r="L26" s="69"/>
    </row>
    <row r="27" spans="1:12" x14ac:dyDescent="0.2">
      <c r="A27" s="56"/>
      <c r="B27" s="58" t="s">
        <v>54</v>
      </c>
      <c r="C27" s="68">
        <v>1</v>
      </c>
      <c r="D27" s="57"/>
      <c r="E27" s="62"/>
      <c r="F27" s="63"/>
    </row>
    <row r="28" spans="1:12" x14ac:dyDescent="0.2">
      <c r="A28" s="56"/>
      <c r="B28" s="58" t="s">
        <v>55</v>
      </c>
      <c r="C28" s="59">
        <f>((C25/40)*60)+(C26*5)+(C27*10)</f>
        <v>69</v>
      </c>
      <c r="D28" s="57"/>
      <c r="E28" s="62"/>
      <c r="F28" s="63"/>
    </row>
    <row r="29" spans="1:12" ht="13.5" thickBot="1" x14ac:dyDescent="0.25">
      <c r="A29" s="56"/>
      <c r="B29" s="54"/>
      <c r="C29" s="55"/>
      <c r="D29" s="70"/>
      <c r="E29" s="54"/>
      <c r="F29" s="55"/>
    </row>
    <row r="30" spans="1:12" ht="13.5" thickBot="1" x14ac:dyDescent="0.25">
      <c r="A30" s="56" t="s">
        <v>16</v>
      </c>
      <c r="B30" s="161" t="s">
        <v>50</v>
      </c>
      <c r="C30" s="162">
        <f>+SUM(C7+C13+C19+C25)</f>
        <v>187</v>
      </c>
      <c r="D30" s="70"/>
      <c r="E30" s="161" t="s">
        <v>50</v>
      </c>
      <c r="F30" s="162">
        <f>+SUM(F7+F13)</f>
        <v>137</v>
      </c>
    </row>
    <row r="31" spans="1:12" ht="13.5" thickBot="1" x14ac:dyDescent="0.25">
      <c r="B31" s="161" t="s">
        <v>55</v>
      </c>
      <c r="C31" s="162">
        <f>+C10+C16+C22+C28</f>
        <v>468</v>
      </c>
      <c r="E31" s="161" t="s">
        <v>55</v>
      </c>
      <c r="F31" s="162">
        <f>+F10+F16</f>
        <v>393</v>
      </c>
    </row>
    <row r="32" spans="1:12" ht="26.25" thickBot="1" x14ac:dyDescent="0.25">
      <c r="B32" s="161" t="s">
        <v>140</v>
      </c>
      <c r="C32" s="162">
        <f>+C31/60</f>
        <v>7.8</v>
      </c>
      <c r="E32" s="161" t="s">
        <v>140</v>
      </c>
      <c r="F32" s="162">
        <f>+F31/60</f>
        <v>6.55</v>
      </c>
    </row>
  </sheetData>
  <mergeCells count="13">
    <mergeCell ref="H18:I18"/>
    <mergeCell ref="H12:I12"/>
    <mergeCell ref="H3:I3"/>
    <mergeCell ref="H4:I4"/>
    <mergeCell ref="H5:I5"/>
    <mergeCell ref="H6:I6"/>
    <mergeCell ref="H7:I7"/>
    <mergeCell ref="B24:C24"/>
    <mergeCell ref="B6:C6"/>
    <mergeCell ref="E6:F6"/>
    <mergeCell ref="B12:C12"/>
    <mergeCell ref="E12:F12"/>
    <mergeCell ref="B18:C18"/>
  </mergeCell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Données</vt:lpstr>
      <vt:lpstr>Question 1</vt:lpstr>
      <vt:lpstr>Question 2</vt:lpstr>
      <vt:lpstr>Question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 Hakim YONIS</dc:creator>
  <cp:lastModifiedBy>Habib Hakim YONIS</cp:lastModifiedBy>
  <dcterms:created xsi:type="dcterms:W3CDTF">2017-01-26T21:34:04Z</dcterms:created>
  <dcterms:modified xsi:type="dcterms:W3CDTF">2017-01-27T22:41:29Z</dcterms:modified>
</cp:coreProperties>
</file>