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érard\Desktop\Executive master\Module 01\"/>
    </mc:Choice>
  </mc:AlternateContent>
  <xr:revisionPtr revIDLastSave="0" documentId="12_ncr:400001_{8836CB63-F810-4847-96FC-56E25FB99986}" xr6:coauthVersionLast="28" xr6:coauthVersionMax="28" xr10:uidLastSave="{00000000-0000-0000-0000-000000000000}"/>
  <bookViews>
    <workbookView xWindow="0" yWindow="0" windowWidth="28800" windowHeight="12210" xr2:uid="{00000000-000D-0000-FFFF-FFFF00000000}"/>
  </bookViews>
  <sheets>
    <sheet name="METALARM" sheetId="1" r:id="rId1"/>
    <sheet name="Actions" sheetId="3" r:id="rId2"/>
    <sheet name="Couleurs" sheetId="4" r:id="rId3"/>
  </sheets>
  <definedNames>
    <definedName name="_xlnm.Print_Area" localSheetId="0">METALARM!$A$1:$G$58</definedName>
  </definedNames>
  <calcPr calcId="171027"/>
</workbook>
</file>

<file path=xl/calcChain.xml><?xml version="1.0" encoding="utf-8"?>
<calcChain xmlns="http://schemas.openxmlformats.org/spreadsheetml/2006/main">
  <c r="B14" i="4" l="1"/>
  <c r="G12" i="4"/>
  <c r="C9" i="4"/>
  <c r="D9" i="4"/>
  <c r="E9" i="4"/>
  <c r="F9" i="4"/>
  <c r="C10" i="4"/>
  <c r="D10" i="4"/>
  <c r="E10" i="4"/>
  <c r="F10" i="4"/>
  <c r="C11" i="4"/>
  <c r="D11" i="4"/>
  <c r="E11" i="4"/>
  <c r="F11" i="4"/>
  <c r="C12" i="4"/>
  <c r="D12" i="4"/>
  <c r="E12" i="4"/>
  <c r="F12" i="4"/>
  <c r="B10" i="4"/>
  <c r="B9" i="4"/>
  <c r="B11" i="4"/>
  <c r="B12" i="4" s="1"/>
  <c r="B3" i="4"/>
  <c r="F33" i="1"/>
  <c r="C8" i="4"/>
  <c r="D8" i="4"/>
  <c r="E8" i="4"/>
  <c r="F8" i="4"/>
  <c r="G8" i="4"/>
  <c r="B8" i="4"/>
  <c r="C7" i="4"/>
  <c r="D7" i="4"/>
  <c r="E7" i="4"/>
  <c r="F7" i="4"/>
  <c r="G7" i="4"/>
  <c r="B7" i="4"/>
  <c r="H58" i="1"/>
  <c r="E58" i="1"/>
  <c r="B58" i="1"/>
  <c r="G58" i="1"/>
  <c r="F58" i="1"/>
  <c r="D58" i="1"/>
  <c r="C58" i="1"/>
  <c r="G55" i="1"/>
  <c r="F55" i="1"/>
  <c r="D55" i="1"/>
  <c r="C55" i="1"/>
  <c r="B55" i="1"/>
  <c r="G54" i="1"/>
  <c r="F54" i="1"/>
  <c r="E54" i="1"/>
  <c r="D54" i="1"/>
  <c r="C54" i="1"/>
  <c r="B54" i="1"/>
  <c r="G53" i="1"/>
  <c r="F53" i="1"/>
  <c r="D53" i="1"/>
  <c r="C53" i="1"/>
  <c r="B50" i="1"/>
  <c r="B49" i="1"/>
  <c r="H46" i="1"/>
  <c r="G46" i="1"/>
  <c r="E46" i="1"/>
  <c r="F46" i="1"/>
  <c r="D46" i="1"/>
  <c r="C46" i="1"/>
  <c r="B46" i="1"/>
  <c r="G37" i="1"/>
  <c r="E37" i="1"/>
  <c r="D37" i="1"/>
  <c r="C37" i="1"/>
  <c r="B37" i="1"/>
  <c r="G33" i="1"/>
  <c r="E33" i="1"/>
  <c r="D33" i="1"/>
  <c r="G31" i="1"/>
  <c r="F31" i="1"/>
  <c r="E31" i="1"/>
  <c r="D31" i="1"/>
  <c r="C31" i="1"/>
  <c r="B31" i="1"/>
  <c r="E29" i="1"/>
  <c r="E28" i="1"/>
  <c r="E25" i="1"/>
  <c r="G25" i="1"/>
  <c r="F25" i="1"/>
  <c r="D25" i="1"/>
  <c r="C25" i="1"/>
  <c r="B25" i="1"/>
  <c r="E22" i="1"/>
  <c r="E21" i="1"/>
  <c r="C18" i="1"/>
  <c r="D18" i="1"/>
  <c r="E18" i="1"/>
  <c r="F18" i="1"/>
  <c r="G18" i="1"/>
  <c r="B18" i="1"/>
  <c r="C17" i="1"/>
  <c r="D17" i="1"/>
  <c r="E17" i="1"/>
  <c r="F17" i="1"/>
  <c r="G17" i="1"/>
  <c r="B17" i="1"/>
  <c r="G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GERARD</author>
  </authors>
  <commentList>
    <comment ref="B1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Quiz Question 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Quiz Question 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Quiz Question 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Quiz Question 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Quiz Question 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Quiz Question 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Quiz Question 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Quiz Question 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Quiz Question 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8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Quiz Question 10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8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Quiz Question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Quiz Question 12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Quiz Question 13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2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Quiz Question 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Quiz Question 15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Quiz Question 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5" authorId="0" shapeId="0" xr:uid="{ADC1D8E8-A479-4B34-AC4B-D24C1CF228C8}">
      <text>
        <r>
          <rPr>
            <b/>
            <sz val="9"/>
            <color indexed="81"/>
            <rFont val="Tahoma"/>
            <family val="2"/>
          </rPr>
          <t>Quiz Question 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 xml:space="preserve">Quiz Question 18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9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Quiz Question 19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 xml:space="preserve">Quiz Question 20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Quiz Question 21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1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 xml:space="preserve">Quiz Question 22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1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 xml:space="preserve">Quiz Question 23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1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 xml:space="preserve">Quiz Question 24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1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 xml:space="preserve">Quiz Question 25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3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 xml:space="preserve">Quiz Question 26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3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 xml:space="preserve">Quiz Question 27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33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 xml:space="preserve">Quiz Question 28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 xml:space="preserve">Quiz Question 29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7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 xml:space="preserve">Quiz Question 30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7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 xml:space="preserve">Quiz Question 31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7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 xml:space="preserve">Quiz Question 32
</t>
        </r>
      </text>
    </comment>
    <comment ref="F37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Quiz Question 33</t>
        </r>
      </text>
    </comment>
    <comment ref="G37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 xml:space="preserve">Quiz Question 34
</t>
        </r>
      </text>
    </comment>
    <comment ref="B39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 xml:space="preserve">Quiz Question 35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3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 xml:space="preserve">Quiz Question 38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6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Quiz Question 39</t>
        </r>
      </text>
    </comment>
    <comment ref="C46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Quiz Question 40</t>
        </r>
      </text>
    </comment>
    <comment ref="D46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Quiz Question 41</t>
        </r>
      </text>
    </comment>
    <comment ref="E46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Quiz Question 42</t>
        </r>
      </text>
    </comment>
    <comment ref="F46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Quiz Question 43</t>
        </r>
      </text>
    </comment>
    <comment ref="G46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Quiz Question 44</t>
        </r>
      </text>
    </comment>
    <comment ref="H46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Quiz Question 45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9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Quiz Question 46</t>
        </r>
      </text>
    </comment>
    <comment ref="B50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Quiz Question 47</t>
        </r>
      </text>
    </comment>
    <comment ref="C53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 xml:space="preserve">Quiz Question 48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3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 xml:space="preserve">Quiz Question 49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3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 xml:space="preserve">Quiz Question 50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3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 xml:space="preserve">Quiz Question 51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 xml:space="preserve">Quiz Question 52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4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 xml:space="preserve">Quiz Question 53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4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 xml:space="preserve">Quiz Question 54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4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 xml:space="preserve">Quiz Question 55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5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 xml:space="preserve">Quiz Question 56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5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>Quiz Question 57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5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 xml:space="preserve">Quiz Question 58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0000-000039000000}">
      <text>
        <r>
          <rPr>
            <b/>
            <sz val="9"/>
            <color indexed="81"/>
            <rFont val="Tahoma"/>
            <family val="2"/>
          </rPr>
          <t>Quiz Question 59</t>
        </r>
      </text>
    </comment>
    <comment ref="C58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 xml:space="preserve">Quiz Question 60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8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 xml:space="preserve">Quiz Question 61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58" authorId="0" shapeId="0" xr:uid="{00000000-0006-0000-0000-00003C000000}">
      <text>
        <r>
          <rPr>
            <b/>
            <sz val="9"/>
            <color indexed="81"/>
            <rFont val="Tahoma"/>
            <family val="2"/>
          </rPr>
          <t xml:space="preserve">Quiz Question 62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8" authorId="0" shapeId="0" xr:uid="{00000000-0006-0000-0000-00003D000000}">
      <text>
        <r>
          <rPr>
            <b/>
            <sz val="9"/>
            <color indexed="81"/>
            <rFont val="Tahoma"/>
            <family val="2"/>
          </rPr>
          <t xml:space="preserve">Quiz Question 63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58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 xml:space="preserve">Quiz Question 64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GERARD</author>
  </authors>
  <commentList>
    <comment ref="B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Quiz Question 36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Quiz Question 37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GERARD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Quiz Question 65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Quiz Question 66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Quiz Question 67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Quiz Question 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2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Quiz Question 69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Quiz Question 70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<sst xmlns="http://schemas.openxmlformats.org/spreadsheetml/2006/main" count="79" uniqueCount="73">
  <si>
    <t>METALARM</t>
  </si>
  <si>
    <t>Absentéisme moyen</t>
  </si>
  <si>
    <t>Programme du mois de janvier</t>
  </si>
  <si>
    <t>Coût de revient d'une armoire peinte</t>
  </si>
  <si>
    <t>Ateliers</t>
  </si>
  <si>
    <t>Découpe</t>
  </si>
  <si>
    <t>Usinage</t>
  </si>
  <si>
    <t>Soudure</t>
  </si>
  <si>
    <t>Peinture</t>
  </si>
  <si>
    <t>Assemblage</t>
  </si>
  <si>
    <t>Emballage</t>
  </si>
  <si>
    <t>Nb de machines</t>
  </si>
  <si>
    <t>Infini</t>
  </si>
  <si>
    <t>Cadence horaire</t>
  </si>
  <si>
    <t>(nombre moyen d'armoires par heure)</t>
  </si>
  <si>
    <t>Rapport Charge/Capacité</t>
  </si>
  <si>
    <t>Total</t>
  </si>
  <si>
    <t>- hors absentéisme :</t>
  </si>
  <si>
    <t>- compte tenue de l'absentéisme :</t>
  </si>
  <si>
    <t>Nb théorique de postes</t>
  </si>
  <si>
    <t>Couleurs</t>
  </si>
  <si>
    <t>Blanc</t>
  </si>
  <si>
    <t>Gris</t>
  </si>
  <si>
    <t>Jaune</t>
  </si>
  <si>
    <t>Orange</t>
  </si>
  <si>
    <t>Bleu</t>
  </si>
  <si>
    <t>Consommation mensuelle</t>
  </si>
  <si>
    <t>Consommation hebdomadaire</t>
  </si>
  <si>
    <t>Consommation moyenne horaire</t>
  </si>
  <si>
    <t xml:space="preserve">Stock maxi </t>
  </si>
  <si>
    <t>Stock moyen</t>
  </si>
  <si>
    <t>Valeur moyenne du stock</t>
  </si>
  <si>
    <t>en nombre d'heures</t>
  </si>
  <si>
    <t>en nombre d'armoires</t>
  </si>
  <si>
    <t>Nb de personnes par poste de travail</t>
  </si>
  <si>
    <t>Nombre d'heures dans le mois</t>
  </si>
  <si>
    <t>Calcul hors absentisme</t>
  </si>
  <si>
    <t>Actions sur le poste de peinture</t>
  </si>
  <si>
    <t>Actions sur la charge</t>
  </si>
  <si>
    <t>Actions sur la capacité</t>
  </si>
  <si>
    <t>Capacité théorique</t>
  </si>
  <si>
    <t>Capacité pratique</t>
  </si>
  <si>
    <t>Nb d'armoires traitées</t>
  </si>
  <si>
    <t>Charge (heures)</t>
  </si>
  <si>
    <t>Flux moyen dans l'atelier</t>
  </si>
  <si>
    <t>Nb d'heures de main-d'oeuvre nécessaires</t>
  </si>
  <si>
    <t xml:space="preserve">Effectif théorique nécessaire si tout le personnel est polyvalent </t>
  </si>
  <si>
    <t>Nouvelles capacités</t>
  </si>
  <si>
    <t>Les cellules vertes sont celles qui font l'objet de questions du quiz</t>
  </si>
  <si>
    <t>Temps disponible pour la production</t>
  </si>
  <si>
    <t>Nombre d'armoires bonnes produites</t>
  </si>
  <si>
    <t>Les peintres effectuent les réparations et les changements de couleur</t>
  </si>
  <si>
    <t>Nouveaux rapports Charge/Capacité</t>
  </si>
  <si>
    <t>Hors pannes</t>
  </si>
  <si>
    <t>Nb de personnes par atelier (hors absentéisme) si personnel affecté à un atelier</t>
  </si>
  <si>
    <t>Hors changements de couleur</t>
  </si>
  <si>
    <t>Atelier goulet</t>
  </si>
  <si>
    <t>Partie I</t>
  </si>
  <si>
    <t>Partie II</t>
  </si>
  <si>
    <t>Partie III</t>
  </si>
  <si>
    <t>Partie IV</t>
  </si>
  <si>
    <t>Partie V</t>
  </si>
  <si>
    <t>Actions pour atteindre le programme</t>
  </si>
  <si>
    <t>Partie VI</t>
  </si>
  <si>
    <t>Reportez-vous à la feuille Couleurs</t>
  </si>
  <si>
    <t>Atelier goulet suivant</t>
  </si>
  <si>
    <t>---</t>
  </si>
  <si>
    <t>Reportez-vous à la feuille Actions (questions 36 et 37)</t>
  </si>
  <si>
    <t>Chaque couleur est lancée une fois par semaine</t>
  </si>
  <si>
    <t>Temps de fabrication nécessaire (h)</t>
  </si>
  <si>
    <t>Taux de remplissage du stock (/h)</t>
  </si>
  <si>
    <t>Rappel : flux horaire de production</t>
  </si>
  <si>
    <t>Cellule F33 feuille METALARM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</si>
</sst>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rgb="FF000000"/>
      <name val="Arial"/>
      <family val="2"/>
    </font>
    <font>
      <i/>
      <sz val="10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Border="1"/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9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0" xfId="0" applyFont="1"/>
    <xf numFmtId="0" fontId="1" fillId="5" borderId="11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/>
    <xf numFmtId="2" fontId="1" fillId="0" borderId="0" xfId="0" applyNumberFormat="1" applyFont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1" xfId="0" applyFont="1" applyFill="1" applyBorder="1"/>
    <xf numFmtId="164" fontId="1" fillId="0" borderId="1" xfId="0" applyNumberFormat="1" applyFont="1" applyBorder="1" applyAlignment="1">
      <alignment horizontal="center"/>
    </xf>
    <xf numFmtId="0" fontId="1" fillId="3" borderId="6" xfId="0" applyFont="1" applyFill="1" applyBorder="1"/>
    <xf numFmtId="0" fontId="1" fillId="0" borderId="9" xfId="0" applyFont="1" applyBorder="1"/>
    <xf numFmtId="0" fontId="1" fillId="6" borderId="13" xfId="0" applyFont="1" applyFill="1" applyBorder="1" applyAlignment="1">
      <alignment horizontal="center"/>
    </xf>
    <xf numFmtId="0" fontId="2" fillId="6" borderId="0" xfId="0" applyFont="1" applyFill="1"/>
    <xf numFmtId="0" fontId="1" fillId="7" borderId="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0" fontId="6" fillId="0" borderId="0" xfId="0" applyFont="1"/>
    <xf numFmtId="0" fontId="1" fillId="3" borderId="8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/>
    <xf numFmtId="0" fontId="1" fillId="6" borderId="1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7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0" fontId="2" fillId="0" borderId="7" xfId="0" applyFont="1" applyBorder="1" applyAlignment="1">
      <alignment horizontal="center"/>
    </xf>
    <xf numFmtId="1" fontId="1" fillId="6" borderId="13" xfId="0" applyNumberFormat="1" applyFont="1" applyFill="1" applyBorder="1" applyAlignment="1">
      <alignment horizontal="center"/>
    </xf>
    <xf numFmtId="164" fontId="1" fillId="6" borderId="13" xfId="0" applyNumberFormat="1" applyFont="1" applyFill="1" applyBorder="1" applyAlignment="1">
      <alignment horizontal="center"/>
    </xf>
    <xf numFmtId="164" fontId="1" fillId="6" borderId="13" xfId="0" quotePrefix="1" applyNumberFormat="1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3" borderId="0" xfId="0" applyFont="1" applyFill="1"/>
    <xf numFmtId="0" fontId="2" fillId="3" borderId="0" xfId="0" applyFont="1" applyFill="1"/>
    <xf numFmtId="0" fontId="1" fillId="0" borderId="1" xfId="0" applyFont="1" applyBorder="1" applyAlignment="1">
      <alignment horizontal="center" vertical="top"/>
    </xf>
    <xf numFmtId="49" fontId="1" fillId="0" borderId="11" xfId="0" applyNumberFormat="1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0" xfId="0" applyFont="1" applyAlignment="1"/>
    <xf numFmtId="0" fontId="1" fillId="3" borderId="13" xfId="0" applyFont="1" applyFill="1" applyBorder="1" applyAlignment="1">
      <alignment horizontal="center"/>
    </xf>
    <xf numFmtId="1" fontId="1" fillId="6" borderId="14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2" fontId="1" fillId="6" borderId="16" xfId="0" applyNumberFormat="1" applyFont="1" applyFill="1" applyBorder="1" applyAlignment="1">
      <alignment horizontal="center"/>
    </xf>
    <xf numFmtId="1" fontId="1" fillId="6" borderId="16" xfId="0" applyNumberFormat="1" applyFont="1" applyFill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0" xfId="0" applyNumberFormat="1" applyFont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showGridLines="0" tabSelected="1" topLeftCell="A16" zoomScale="110" zoomScaleNormal="110" workbookViewId="0">
      <selection activeCell="F33" sqref="F33"/>
    </sheetView>
  </sheetViews>
  <sheetFormatPr baseColWidth="10" defaultColWidth="9.140625" defaultRowHeight="12.75" x14ac:dyDescent="0.2"/>
  <cols>
    <col min="1" max="1" width="41.28515625" style="3" customWidth="1"/>
    <col min="2" max="7" width="13.140625" style="2" customWidth="1"/>
    <col min="8" max="254" width="8.7109375" style="2" customWidth="1"/>
    <col min="255" max="16384" width="9.140625" style="2"/>
  </cols>
  <sheetData>
    <row r="1" spans="1:8" x14ac:dyDescent="0.2">
      <c r="A1" s="1" t="s">
        <v>0</v>
      </c>
    </row>
    <row r="2" spans="1:8" x14ac:dyDescent="0.2">
      <c r="A2" s="26"/>
    </row>
    <row r="3" spans="1:8" x14ac:dyDescent="0.2">
      <c r="A3" s="6" t="s">
        <v>35</v>
      </c>
      <c r="B3" s="22">
        <v>160</v>
      </c>
      <c r="C3" s="20"/>
      <c r="D3" s="51" t="s">
        <v>48</v>
      </c>
      <c r="E3" s="51"/>
      <c r="F3" s="51"/>
      <c r="G3" s="51"/>
      <c r="H3" s="51"/>
    </row>
    <row r="4" spans="1:8" x14ac:dyDescent="0.2">
      <c r="A4" s="8" t="s">
        <v>1</v>
      </c>
      <c r="B4" s="27">
        <v>0.1</v>
      </c>
    </row>
    <row r="5" spans="1:8" x14ac:dyDescent="0.2">
      <c r="A5" s="8" t="s">
        <v>2</v>
      </c>
      <c r="B5" s="22">
        <v>7600</v>
      </c>
    </row>
    <row r="6" spans="1:8" x14ac:dyDescent="0.2">
      <c r="A6" s="7" t="s">
        <v>3</v>
      </c>
      <c r="B6" s="22">
        <v>200</v>
      </c>
    </row>
    <row r="8" spans="1:8" s="13" customFormat="1" x14ac:dyDescent="0.2">
      <c r="A8" s="9" t="s">
        <v>4</v>
      </c>
      <c r="B8" s="10" t="s">
        <v>5</v>
      </c>
      <c r="C8" s="11" t="s">
        <v>6</v>
      </c>
      <c r="D8" s="10" t="s">
        <v>7</v>
      </c>
      <c r="E8" s="11" t="s">
        <v>8</v>
      </c>
      <c r="F8" s="10" t="s">
        <v>9</v>
      </c>
      <c r="G8" s="12" t="s">
        <v>10</v>
      </c>
    </row>
    <row r="9" spans="1:8" x14ac:dyDescent="0.2">
      <c r="A9" s="4" t="s">
        <v>11</v>
      </c>
      <c r="B9" s="22">
        <v>1</v>
      </c>
      <c r="C9" s="22">
        <v>4</v>
      </c>
      <c r="D9" s="22">
        <v>10</v>
      </c>
      <c r="E9" s="22">
        <v>1</v>
      </c>
      <c r="F9" s="22" t="s">
        <v>12</v>
      </c>
      <c r="G9" s="22">
        <v>6</v>
      </c>
    </row>
    <row r="10" spans="1:8" x14ac:dyDescent="0.2">
      <c r="A10" s="4" t="s">
        <v>13</v>
      </c>
      <c r="B10" s="22">
        <v>100</v>
      </c>
      <c r="C10" s="22">
        <v>17</v>
      </c>
      <c r="D10" s="22">
        <v>6</v>
      </c>
      <c r="E10" s="22">
        <v>60</v>
      </c>
      <c r="F10" s="22">
        <v>6</v>
      </c>
      <c r="G10" s="22">
        <v>12</v>
      </c>
    </row>
    <row r="11" spans="1:8" x14ac:dyDescent="0.2">
      <c r="A11" s="4" t="s">
        <v>34</v>
      </c>
      <c r="B11" s="22">
        <v>1</v>
      </c>
      <c r="C11" s="22">
        <v>1</v>
      </c>
      <c r="D11" s="22">
        <v>2</v>
      </c>
      <c r="E11" s="22">
        <v>2</v>
      </c>
      <c r="F11" s="22">
        <v>1</v>
      </c>
      <c r="G11" s="22">
        <v>2</v>
      </c>
    </row>
    <row r="12" spans="1:8" x14ac:dyDescent="0.2">
      <c r="A12" s="17"/>
      <c r="B12" s="28"/>
      <c r="C12" s="28"/>
      <c r="D12" s="28"/>
      <c r="E12" s="28"/>
      <c r="F12" s="28"/>
      <c r="G12" s="28"/>
    </row>
    <row r="13" spans="1:8" x14ac:dyDescent="0.2">
      <c r="A13" s="31" t="s">
        <v>57</v>
      </c>
      <c r="B13" s="29"/>
      <c r="C13" s="29"/>
      <c r="D13" s="29"/>
      <c r="E13" s="29"/>
      <c r="F13" s="29"/>
      <c r="G13" s="29"/>
    </row>
    <row r="14" spans="1:8" x14ac:dyDescent="0.2">
      <c r="A14" s="69" t="s">
        <v>36</v>
      </c>
      <c r="B14" s="29"/>
      <c r="C14" s="29"/>
      <c r="D14" s="29"/>
      <c r="E14" s="29"/>
      <c r="F14" s="29"/>
      <c r="G14" s="29"/>
    </row>
    <row r="15" spans="1:8" x14ac:dyDescent="0.2">
      <c r="A15" s="30"/>
      <c r="B15" s="15"/>
      <c r="C15" s="15"/>
      <c r="D15" s="15"/>
      <c r="E15" s="15"/>
      <c r="F15" s="15"/>
      <c r="G15" s="15"/>
    </row>
    <row r="16" spans="1:8" ht="13.5" thickBot="1" x14ac:dyDescent="0.25">
      <c r="A16" s="21" t="s">
        <v>40</v>
      </c>
      <c r="B16" s="15"/>
      <c r="C16" s="16"/>
      <c r="D16" s="16"/>
      <c r="E16" s="16"/>
      <c r="F16" s="16"/>
      <c r="G16" s="16"/>
    </row>
    <row r="17" spans="1:8" ht="13.5" thickBot="1" x14ac:dyDescent="0.25">
      <c r="A17" s="7" t="s">
        <v>32</v>
      </c>
      <c r="B17" s="50">
        <f>$B$3*B9</f>
        <v>160</v>
      </c>
      <c r="C17" s="50">
        <f t="shared" ref="C17:G17" si="0">$B$3*C9</f>
        <v>640</v>
      </c>
      <c r="D17" s="50">
        <f t="shared" si="0"/>
        <v>1600</v>
      </c>
      <c r="E17" s="50">
        <f t="shared" si="0"/>
        <v>160</v>
      </c>
      <c r="F17" s="50" t="e">
        <f t="shared" si="0"/>
        <v>#VALUE!</v>
      </c>
      <c r="G17" s="50">
        <f t="shared" si="0"/>
        <v>960</v>
      </c>
      <c r="H17" s="36"/>
    </row>
    <row r="18" spans="1:8" ht="13.5" thickBot="1" x14ac:dyDescent="0.25">
      <c r="A18" s="14" t="s">
        <v>33</v>
      </c>
      <c r="B18" s="50">
        <f>B17*B10</f>
        <v>16000</v>
      </c>
      <c r="C18" s="50">
        <f t="shared" ref="C18:G18" si="1">C17*C10</f>
        <v>10880</v>
      </c>
      <c r="D18" s="50">
        <f t="shared" si="1"/>
        <v>9600</v>
      </c>
      <c r="E18" s="50">
        <f t="shared" si="1"/>
        <v>9600</v>
      </c>
      <c r="F18" s="50" t="e">
        <f t="shared" si="1"/>
        <v>#VALUE!</v>
      </c>
      <c r="G18" s="50">
        <f t="shared" si="1"/>
        <v>11520</v>
      </c>
      <c r="H18" s="36"/>
    </row>
    <row r="19" spans="1:8" x14ac:dyDescent="0.2">
      <c r="A19" s="17"/>
      <c r="B19" s="28"/>
      <c r="C19" s="28"/>
      <c r="D19" s="28"/>
      <c r="E19" s="28"/>
      <c r="F19" s="28"/>
      <c r="G19" s="28"/>
      <c r="H19" s="36"/>
    </row>
    <row r="20" spans="1:8" ht="13.5" thickBot="1" x14ac:dyDescent="0.25">
      <c r="A20" s="21" t="s">
        <v>41</v>
      </c>
      <c r="B20" s="32"/>
      <c r="C20" s="32"/>
      <c r="D20" s="32"/>
      <c r="E20" s="57" t="s">
        <v>53</v>
      </c>
      <c r="F20" s="32"/>
      <c r="G20" s="32"/>
      <c r="H20" s="36"/>
    </row>
    <row r="21" spans="1:8" ht="13.5" thickBot="1" x14ac:dyDescent="0.25">
      <c r="A21" s="18" t="s">
        <v>32</v>
      </c>
      <c r="B21" s="37"/>
      <c r="C21" s="37"/>
      <c r="D21" s="37"/>
      <c r="E21" s="50">
        <f>E17-20</f>
        <v>140</v>
      </c>
      <c r="F21" s="37"/>
      <c r="G21" s="37"/>
      <c r="H21" s="36"/>
    </row>
    <row r="22" spans="1:8" ht="13.5" thickBot="1" x14ac:dyDescent="0.25">
      <c r="A22" s="14" t="s">
        <v>33</v>
      </c>
      <c r="B22" s="38"/>
      <c r="C22" s="38"/>
      <c r="D22" s="38"/>
      <c r="E22" s="50">
        <f>E21*E10</f>
        <v>8400</v>
      </c>
      <c r="F22" s="38"/>
      <c r="G22" s="38"/>
      <c r="H22" s="36"/>
    </row>
    <row r="23" spans="1:8" x14ac:dyDescent="0.2">
      <c r="A23" s="19"/>
      <c r="B23" s="28"/>
      <c r="C23" s="28"/>
      <c r="D23" s="28"/>
      <c r="E23" s="28"/>
      <c r="F23" s="28"/>
      <c r="G23" s="28"/>
      <c r="H23" s="36"/>
    </row>
    <row r="24" spans="1:8" x14ac:dyDescent="0.2">
      <c r="A24" s="31" t="s">
        <v>58</v>
      </c>
      <c r="B24" s="29"/>
      <c r="C24" s="29"/>
      <c r="D24" s="29"/>
      <c r="E24" s="29"/>
      <c r="F24" s="29"/>
      <c r="G24" s="32"/>
      <c r="H24" s="36"/>
    </row>
    <row r="25" spans="1:8" x14ac:dyDescent="0.2">
      <c r="A25" s="34" t="s">
        <v>42</v>
      </c>
      <c r="B25" s="54">
        <f>$B$5</f>
        <v>7600</v>
      </c>
      <c r="C25" s="22">
        <f>$B$5</f>
        <v>7600</v>
      </c>
      <c r="D25" s="22">
        <f>$B$5</f>
        <v>7600</v>
      </c>
      <c r="E25" s="54">
        <f>B5*1.05</f>
        <v>7980</v>
      </c>
      <c r="F25" s="22">
        <f>$B$5</f>
        <v>7600</v>
      </c>
      <c r="G25" s="54">
        <f>$B$5/2</f>
        <v>3800</v>
      </c>
      <c r="H25" s="36"/>
    </row>
    <row r="26" spans="1:8" s="60" customFormat="1" x14ac:dyDescent="0.2">
      <c r="A26" s="62"/>
      <c r="B26" s="58"/>
      <c r="C26" s="58"/>
      <c r="D26" s="58"/>
      <c r="E26" s="58"/>
      <c r="F26" s="58"/>
      <c r="G26" s="58"/>
      <c r="H26" s="59"/>
    </row>
    <row r="27" spans="1:8" s="60" customFormat="1" ht="13.5" thickBot="1" x14ac:dyDescent="0.25">
      <c r="A27" s="62"/>
      <c r="B27" s="58"/>
      <c r="C27" s="58"/>
      <c r="D27" s="58"/>
      <c r="E27" s="64" t="s">
        <v>55</v>
      </c>
      <c r="F27" s="58"/>
      <c r="G27" s="58"/>
      <c r="H27" s="59"/>
    </row>
    <row r="28" spans="1:8" ht="13.5" thickBot="1" x14ac:dyDescent="0.25">
      <c r="A28" s="21" t="s">
        <v>49</v>
      </c>
      <c r="B28" s="52"/>
      <c r="C28" s="52"/>
      <c r="D28" s="65"/>
      <c r="E28" s="50">
        <f>E21-20</f>
        <v>120</v>
      </c>
      <c r="F28" s="67"/>
      <c r="G28" s="52"/>
    </row>
    <row r="29" spans="1:8" s="20" customFormat="1" ht="13.5" thickBot="1" x14ac:dyDescent="0.25">
      <c r="A29" s="53" t="s">
        <v>50</v>
      </c>
      <c r="B29" s="63"/>
      <c r="C29" s="63"/>
      <c r="D29" s="66"/>
      <c r="E29" s="73">
        <f>E28*E10/1.05</f>
        <v>6857.1428571428569</v>
      </c>
      <c r="F29" s="68"/>
      <c r="G29" s="63"/>
    </row>
    <row r="30" spans="1:8" s="20" customFormat="1" ht="13.5" thickBot="1" x14ac:dyDescent="0.25">
      <c r="A30" s="19"/>
      <c r="B30" s="39"/>
      <c r="C30" s="39"/>
      <c r="D30" s="39"/>
      <c r="E30" s="39"/>
      <c r="F30" s="39"/>
      <c r="G30" s="39"/>
      <c r="H30" s="40"/>
    </row>
    <row r="31" spans="1:8" ht="13.5" thickBot="1" x14ac:dyDescent="0.25">
      <c r="A31" s="25" t="s">
        <v>43</v>
      </c>
      <c r="B31" s="73">
        <f>B25/B10</f>
        <v>76</v>
      </c>
      <c r="C31" s="73">
        <f>C25/C10</f>
        <v>447.05882352941177</v>
      </c>
      <c r="D31" s="73">
        <f>D25/D10</f>
        <v>1266.6666666666667</v>
      </c>
      <c r="E31" s="73">
        <f>E25/E10+20</f>
        <v>153</v>
      </c>
      <c r="F31" s="73">
        <f>F25/F10</f>
        <v>1266.6666666666667</v>
      </c>
      <c r="G31" s="73">
        <f>G25/G10</f>
        <v>316.66666666666669</v>
      </c>
      <c r="H31" s="36"/>
    </row>
    <row r="32" spans="1:8" s="20" customFormat="1" ht="13.5" thickBot="1" x14ac:dyDescent="0.25">
      <c r="A32" s="19"/>
      <c r="B32" s="39"/>
      <c r="C32" s="39"/>
      <c r="D32" s="39"/>
      <c r="E32" s="39"/>
      <c r="F32" s="39"/>
      <c r="G32" s="39"/>
      <c r="H32" s="40"/>
    </row>
    <row r="33" spans="1:8" ht="13.5" thickBot="1" x14ac:dyDescent="0.25">
      <c r="A33" s="21" t="s">
        <v>44</v>
      </c>
      <c r="B33" s="22"/>
      <c r="C33" s="22"/>
      <c r="D33" s="50">
        <f>D25/B3</f>
        <v>47.5</v>
      </c>
      <c r="E33" s="50">
        <f>E25/B3</f>
        <v>49.875</v>
      </c>
      <c r="F33" s="22">
        <f>F25/B3</f>
        <v>47.5</v>
      </c>
      <c r="G33" s="50">
        <f>G25/B3</f>
        <v>23.75</v>
      </c>
      <c r="H33" s="36"/>
    </row>
    <row r="34" spans="1:8" x14ac:dyDescent="0.2">
      <c r="A34" s="8" t="s">
        <v>14</v>
      </c>
      <c r="B34" s="41"/>
      <c r="C34" s="41"/>
      <c r="D34" s="41"/>
      <c r="E34" s="41"/>
      <c r="F34" s="41"/>
      <c r="G34" s="41"/>
      <c r="H34" s="36"/>
    </row>
    <row r="35" spans="1:8" x14ac:dyDescent="0.2">
      <c r="A35" s="30"/>
      <c r="B35" s="41"/>
      <c r="C35" s="41"/>
      <c r="D35" s="41"/>
      <c r="E35" s="41"/>
      <c r="F35" s="41"/>
      <c r="G35" s="41"/>
      <c r="H35" s="36"/>
    </row>
    <row r="36" spans="1:8" ht="13.5" thickBot="1" x14ac:dyDescent="0.25">
      <c r="A36" s="31" t="s">
        <v>59</v>
      </c>
      <c r="B36" s="32"/>
      <c r="C36" s="32"/>
      <c r="D36" s="32"/>
      <c r="E36" s="32"/>
      <c r="F36" s="32"/>
      <c r="G36" s="32"/>
      <c r="H36" s="36"/>
    </row>
    <row r="37" spans="1:8" ht="13.5" thickBot="1" x14ac:dyDescent="0.25">
      <c r="A37" s="24" t="s">
        <v>15</v>
      </c>
      <c r="B37" s="74">
        <f>B31/B17</f>
        <v>0.47499999999999998</v>
      </c>
      <c r="C37" s="74">
        <f>C31/C17</f>
        <v>0.69852941176470584</v>
      </c>
      <c r="D37" s="74">
        <f>D31/D17</f>
        <v>0.79166666666666674</v>
      </c>
      <c r="E37" s="74">
        <f>E31/E21</f>
        <v>1.0928571428571427</v>
      </c>
      <c r="F37" s="75" t="s">
        <v>66</v>
      </c>
      <c r="G37" s="74">
        <f>G31/G17</f>
        <v>0.3298611111111111</v>
      </c>
      <c r="H37" s="36"/>
    </row>
    <row r="38" spans="1:8" ht="15.75" customHeight="1" thickBot="1" x14ac:dyDescent="0.25">
      <c r="A38" s="33"/>
      <c r="B38" s="42"/>
      <c r="C38" s="42"/>
      <c r="D38" s="42"/>
      <c r="E38" s="42"/>
      <c r="F38" s="42"/>
      <c r="G38" s="42"/>
      <c r="H38" s="36"/>
    </row>
    <row r="39" spans="1:8" ht="15.75" customHeight="1" thickBot="1" x14ac:dyDescent="0.25">
      <c r="A39" s="21" t="s">
        <v>56</v>
      </c>
      <c r="B39" s="61" t="s">
        <v>8</v>
      </c>
      <c r="C39" s="43"/>
      <c r="D39" s="43"/>
      <c r="E39" s="43"/>
      <c r="F39" s="43"/>
      <c r="G39" s="43"/>
      <c r="H39" s="36"/>
    </row>
    <row r="40" spans="1:8" ht="15.75" customHeight="1" x14ac:dyDescent="0.2">
      <c r="A40" s="70"/>
      <c r="B40" s="58"/>
      <c r="C40" s="43"/>
      <c r="D40" s="43"/>
      <c r="E40" s="43"/>
      <c r="F40" s="43"/>
      <c r="G40" s="43"/>
      <c r="H40" s="36"/>
    </row>
    <row r="41" spans="1:8" ht="15.75" customHeight="1" x14ac:dyDescent="0.2">
      <c r="A41" s="21" t="s">
        <v>62</v>
      </c>
      <c r="C41" s="71" t="s">
        <v>67</v>
      </c>
      <c r="D41" s="43"/>
      <c r="E41" s="43"/>
      <c r="F41" s="43"/>
      <c r="G41" s="36"/>
    </row>
    <row r="42" spans="1:8" ht="12.75" customHeight="1" thickBot="1" x14ac:dyDescent="0.25">
      <c r="A42" s="23"/>
      <c r="B42" s="43"/>
      <c r="C42" s="43"/>
      <c r="D42" s="43"/>
      <c r="E42" s="43"/>
      <c r="F42" s="43"/>
      <c r="G42" s="43"/>
      <c r="H42" s="36"/>
    </row>
    <row r="43" spans="1:8" ht="12.75" customHeight="1" thickBot="1" x14ac:dyDescent="0.25">
      <c r="A43" s="21" t="s">
        <v>65</v>
      </c>
      <c r="B43" s="61" t="s">
        <v>7</v>
      </c>
      <c r="C43" s="43"/>
      <c r="D43" s="43"/>
      <c r="E43" s="43"/>
      <c r="F43" s="43"/>
      <c r="G43" s="43"/>
      <c r="H43" s="36"/>
    </row>
    <row r="44" spans="1:8" ht="12.75" customHeight="1" x14ac:dyDescent="0.2">
      <c r="A44" s="23"/>
      <c r="B44" s="43"/>
      <c r="C44" s="43"/>
      <c r="D44" s="43"/>
      <c r="E44" s="43"/>
      <c r="F44" s="43"/>
      <c r="G44" s="43"/>
      <c r="H44" s="36"/>
    </row>
    <row r="45" spans="1:8" s="20" customFormat="1" ht="13.5" customHeight="1" thickBot="1" x14ac:dyDescent="0.25">
      <c r="A45" s="31" t="s">
        <v>60</v>
      </c>
      <c r="C45" s="55" t="s">
        <v>51</v>
      </c>
      <c r="D45" s="29"/>
      <c r="E45" s="29"/>
      <c r="F45" s="29"/>
      <c r="G45" s="29"/>
      <c r="H45" s="56" t="s">
        <v>16</v>
      </c>
    </row>
    <row r="46" spans="1:8" ht="13.5" customHeight="1" thickBot="1" x14ac:dyDescent="0.25">
      <c r="A46" s="21" t="s">
        <v>45</v>
      </c>
      <c r="B46" s="73">
        <f>B31*B11</f>
        <v>76</v>
      </c>
      <c r="C46" s="73">
        <f>C31*C11</f>
        <v>447.05882352941177</v>
      </c>
      <c r="D46" s="73">
        <f>D31*D11</f>
        <v>2533.3333333333335</v>
      </c>
      <c r="E46" s="73">
        <f>E31*E11+40</f>
        <v>346</v>
      </c>
      <c r="F46" s="73">
        <f>F31*F11</f>
        <v>1266.6666666666667</v>
      </c>
      <c r="G46" s="73">
        <f>G31*G11</f>
        <v>633.33333333333337</v>
      </c>
      <c r="H46" s="73">
        <f>SUM(B46:G46)</f>
        <v>5302.3921568627447</v>
      </c>
    </row>
    <row r="47" spans="1:8" ht="12.75" customHeight="1" x14ac:dyDescent="0.2">
      <c r="B47" s="36"/>
      <c r="C47" s="36"/>
      <c r="D47" s="36"/>
      <c r="E47" s="36"/>
      <c r="F47" s="36"/>
      <c r="G47" s="36"/>
      <c r="H47" s="36"/>
    </row>
    <row r="48" spans="1:8" ht="13.5" customHeight="1" thickBot="1" x14ac:dyDescent="0.25">
      <c r="A48" s="21" t="s">
        <v>46</v>
      </c>
      <c r="B48" s="45"/>
      <c r="C48" s="46"/>
      <c r="D48" s="36"/>
      <c r="E48" s="36"/>
      <c r="F48" s="36"/>
      <c r="G48" s="36"/>
      <c r="H48" s="36"/>
    </row>
    <row r="49" spans="1:8" ht="13.5" customHeight="1" thickBot="1" x14ac:dyDescent="0.25">
      <c r="A49" s="3" t="s">
        <v>17</v>
      </c>
      <c r="B49" s="73">
        <f>ROUNDUP(H46/B3,0)</f>
        <v>34</v>
      </c>
      <c r="C49" s="36"/>
      <c r="D49" s="36"/>
      <c r="E49" s="36"/>
      <c r="F49" s="36"/>
      <c r="G49" s="36"/>
      <c r="H49" s="36"/>
    </row>
    <row r="50" spans="1:8" ht="13.5" customHeight="1" thickBot="1" x14ac:dyDescent="0.25">
      <c r="A50" s="3" t="s">
        <v>18</v>
      </c>
      <c r="B50" s="73">
        <f>ROUNDUP(B49*1.1,0)</f>
        <v>38</v>
      </c>
      <c r="C50" s="36"/>
      <c r="D50" s="36"/>
      <c r="E50" s="36"/>
      <c r="F50" s="36"/>
      <c r="G50" s="36"/>
      <c r="H50" s="36"/>
    </row>
    <row r="51" spans="1:8" ht="13.5" customHeight="1" x14ac:dyDescent="0.2">
      <c r="B51" s="40"/>
      <c r="C51" s="36"/>
      <c r="D51" s="36"/>
      <c r="E51" s="36"/>
      <c r="F51" s="36"/>
      <c r="G51" s="36"/>
      <c r="H51" s="36"/>
    </row>
    <row r="52" spans="1:8" ht="13.5" customHeight="1" thickBot="1" x14ac:dyDescent="0.25">
      <c r="A52" s="31" t="s">
        <v>61</v>
      </c>
      <c r="B52" s="36"/>
      <c r="C52" s="36"/>
      <c r="D52" s="36"/>
      <c r="E52" s="36"/>
      <c r="F52" s="36"/>
      <c r="G52" s="36"/>
      <c r="H52" s="36"/>
    </row>
    <row r="53" spans="1:8" ht="13.5" customHeight="1" thickBot="1" x14ac:dyDescent="0.25">
      <c r="A53" s="34" t="s">
        <v>19</v>
      </c>
      <c r="B53" s="22">
        <v>1</v>
      </c>
      <c r="C53" s="50">
        <f>ROUNDUP(C31/B3,0)</f>
        <v>3</v>
      </c>
      <c r="D53" s="50">
        <f>ROUNDUP(D31/B3,0)</f>
        <v>8</v>
      </c>
      <c r="E53" s="22">
        <v>1</v>
      </c>
      <c r="F53" s="50">
        <f>ROUNDUP(F31/B3,0)</f>
        <v>8</v>
      </c>
      <c r="G53" s="50">
        <f>ROUNDUP(G31/B3,0)</f>
        <v>2</v>
      </c>
      <c r="H53" s="36"/>
    </row>
    <row r="54" spans="1:8" ht="13.5" customHeight="1" thickBot="1" x14ac:dyDescent="0.25">
      <c r="A54" s="34" t="s">
        <v>47</v>
      </c>
      <c r="B54" s="22">
        <f>B53*B3</f>
        <v>160</v>
      </c>
      <c r="C54" s="50">
        <f>C53*B3</f>
        <v>480</v>
      </c>
      <c r="D54" s="50">
        <f>D53*B3</f>
        <v>1280</v>
      </c>
      <c r="E54" s="22">
        <f>E53*B3</f>
        <v>160</v>
      </c>
      <c r="F54" s="50">
        <f>F53*B3</f>
        <v>1280</v>
      </c>
      <c r="G54" s="50">
        <f>G53*B3</f>
        <v>320</v>
      </c>
      <c r="H54" s="36"/>
    </row>
    <row r="55" spans="1:8" ht="13.5" customHeight="1" thickBot="1" x14ac:dyDescent="0.25">
      <c r="A55" s="21" t="s">
        <v>52</v>
      </c>
      <c r="B55" s="47">
        <f>B31/B54</f>
        <v>0.47499999999999998</v>
      </c>
      <c r="C55" s="74">
        <f>C31/C54</f>
        <v>0.93137254901960786</v>
      </c>
      <c r="D55" s="74">
        <f>D31/D54</f>
        <v>0.98958333333333337</v>
      </c>
      <c r="E55" s="47"/>
      <c r="F55" s="74">
        <f>F31/F54</f>
        <v>0.98958333333333337</v>
      </c>
      <c r="G55" s="74">
        <f>G31/G54</f>
        <v>0.98958333333333337</v>
      </c>
      <c r="H55" s="36"/>
    </row>
    <row r="56" spans="1:8" ht="12.75" customHeight="1" x14ac:dyDescent="0.2">
      <c r="B56" s="36"/>
      <c r="C56" s="36"/>
      <c r="D56" s="36"/>
      <c r="E56" s="36"/>
      <c r="F56" s="36"/>
      <c r="G56" s="36"/>
      <c r="H56" s="36"/>
    </row>
    <row r="57" spans="1:8" ht="13.5" customHeight="1" thickBot="1" x14ac:dyDescent="0.25">
      <c r="A57" s="34" t="s">
        <v>54</v>
      </c>
      <c r="B57" s="48"/>
      <c r="C57" s="45"/>
      <c r="D57" s="45"/>
      <c r="E57" s="49"/>
      <c r="F57" s="49"/>
      <c r="G57" s="49"/>
      <c r="H57" s="44" t="s">
        <v>16</v>
      </c>
    </row>
    <row r="58" spans="1:8" ht="13.5" customHeight="1" thickBot="1" x14ac:dyDescent="0.25">
      <c r="A58" s="7"/>
      <c r="B58" s="35">
        <f>B53*B11</f>
        <v>1</v>
      </c>
      <c r="C58" s="50">
        <f>C53*C11</f>
        <v>3</v>
      </c>
      <c r="D58" s="50">
        <f>D53*D11</f>
        <v>16</v>
      </c>
      <c r="E58" s="35">
        <f>E53*E11</f>
        <v>2</v>
      </c>
      <c r="F58" s="50">
        <f>F53*F11</f>
        <v>8</v>
      </c>
      <c r="G58" s="50">
        <f>G53*G11</f>
        <v>4</v>
      </c>
      <c r="H58" s="50">
        <f>SUM(B58:G58)</f>
        <v>34</v>
      </c>
    </row>
    <row r="60" spans="1:8" x14ac:dyDescent="0.2">
      <c r="A60" s="31" t="s">
        <v>63</v>
      </c>
      <c r="C60" s="71" t="s">
        <v>64</v>
      </c>
    </row>
    <row r="61" spans="1:8" x14ac:dyDescent="0.2">
      <c r="C61" s="43"/>
    </row>
  </sheetData>
  <phoneticPr fontId="0" type="noConversion"/>
  <conditionalFormatting sqref="C38:G40 B38 D41:F41 C61">
    <cfRule type="cellIs" dxfId="0" priority="2" stopIfTrue="1" operator="greaterThan">
      <formula>1</formula>
    </cfRule>
  </conditionalFormatting>
  <pageMargins left="0.78740157480314965" right="0.78740157480314965" top="0.98425196850393704" bottom="0.98425196850393704" header="0.4921259845" footer="0.4921259845"/>
  <pageSetup paperSize="9" orientation="portrait" horizontalDpi="4294967292" verticalDpi="4294967292" r:id="rId1"/>
  <headerFooter alignWithMargins="0">
    <oddHeader>&amp;F</oddHeader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"/>
  <sheetViews>
    <sheetView workbookViewId="0">
      <selection sqref="A1:XFD1048576"/>
    </sheetView>
  </sheetViews>
  <sheetFormatPr baseColWidth="10" defaultRowHeight="12.75" x14ac:dyDescent="0.2"/>
  <cols>
    <col min="1" max="1" width="5.140625" style="2" customWidth="1"/>
    <col min="2" max="2" width="51.140625" style="2" customWidth="1"/>
    <col min="3" max="3" width="4.140625" style="2" customWidth="1"/>
    <col min="4" max="4" width="47.5703125" style="2" customWidth="1"/>
    <col min="5" max="16384" width="11.42578125" style="2"/>
  </cols>
  <sheetData>
    <row r="1" spans="1:4" ht="15.75" x14ac:dyDescent="0.25">
      <c r="A1" s="78" t="s">
        <v>37</v>
      </c>
      <c r="B1" s="79"/>
    </row>
    <row r="3" spans="1:4" ht="13.5" thickBot="1" x14ac:dyDescent="0.25"/>
    <row r="4" spans="1:4" ht="13.5" thickBot="1" x14ac:dyDescent="0.25">
      <c r="B4" s="50" t="s">
        <v>38</v>
      </c>
      <c r="C4" s="13"/>
      <c r="D4" s="50" t="s">
        <v>39</v>
      </c>
    </row>
    <row r="5" spans="1:4" ht="42.75" customHeight="1" x14ac:dyDescent="0.2">
      <c r="A5" s="80">
        <v>1</v>
      </c>
      <c r="B5" s="81"/>
      <c r="C5" s="80">
        <v>1</v>
      </c>
      <c r="D5" s="82"/>
    </row>
    <row r="6" spans="1:4" ht="42.75" customHeight="1" x14ac:dyDescent="0.2">
      <c r="A6" s="80">
        <v>2</v>
      </c>
      <c r="B6" s="83"/>
      <c r="C6" s="80">
        <v>2</v>
      </c>
      <c r="D6" s="84"/>
    </row>
    <row r="7" spans="1:4" ht="42.75" customHeight="1" x14ac:dyDescent="0.2">
      <c r="A7" s="80">
        <v>3</v>
      </c>
      <c r="B7" s="83"/>
      <c r="C7" s="80">
        <v>3</v>
      </c>
      <c r="D7" s="84"/>
    </row>
    <row r="8" spans="1:4" ht="42.75" customHeight="1" x14ac:dyDescent="0.2">
      <c r="A8" s="80">
        <v>4</v>
      </c>
      <c r="B8" s="83"/>
      <c r="C8" s="80">
        <v>4</v>
      </c>
      <c r="D8" s="84"/>
    </row>
    <row r="9" spans="1:4" ht="42.75" customHeight="1" x14ac:dyDescent="0.2">
      <c r="A9" s="80">
        <v>5</v>
      </c>
      <c r="B9" s="83"/>
      <c r="C9" s="80">
        <v>5</v>
      </c>
      <c r="D9" s="84"/>
    </row>
    <row r="10" spans="1:4" ht="42.75" customHeight="1" x14ac:dyDescent="0.2">
      <c r="A10" s="80">
        <v>6</v>
      </c>
      <c r="B10" s="83"/>
      <c r="C10" s="80">
        <v>6</v>
      </c>
      <c r="D10" s="84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"/>
  <sheetViews>
    <sheetView workbookViewId="0">
      <selection activeCell="B14" sqref="B14"/>
    </sheetView>
  </sheetViews>
  <sheetFormatPr baseColWidth="10" defaultRowHeight="12.75" x14ac:dyDescent="0.2"/>
  <cols>
    <col min="1" max="1" width="32" style="2" customWidth="1"/>
    <col min="2" max="16384" width="11.42578125" style="2"/>
  </cols>
  <sheetData>
    <row r="1" spans="1:7" x14ac:dyDescent="0.2">
      <c r="A1" s="36" t="s">
        <v>68</v>
      </c>
    </row>
    <row r="2" spans="1:7" ht="13.5" thickBot="1" x14ac:dyDescent="0.25"/>
    <row r="3" spans="1:7" ht="13.5" thickBot="1" x14ac:dyDescent="0.25">
      <c r="A3" s="2" t="s">
        <v>71</v>
      </c>
      <c r="B3" s="86">
        <f>METALARM!F33</f>
        <v>47.5</v>
      </c>
      <c r="C3" s="2" t="s">
        <v>72</v>
      </c>
    </row>
    <row r="4" spans="1:7" x14ac:dyDescent="0.2">
      <c r="B4" s="85"/>
    </row>
    <row r="5" spans="1:7" x14ac:dyDescent="0.2">
      <c r="A5" s="9" t="s">
        <v>20</v>
      </c>
      <c r="B5" s="10" t="s">
        <v>21</v>
      </c>
      <c r="C5" s="10" t="s">
        <v>22</v>
      </c>
      <c r="D5" s="10" t="s">
        <v>23</v>
      </c>
      <c r="E5" s="10" t="s">
        <v>24</v>
      </c>
      <c r="F5" s="10" t="s">
        <v>25</v>
      </c>
      <c r="G5" s="10" t="s">
        <v>16</v>
      </c>
    </row>
    <row r="6" spans="1:7" x14ac:dyDescent="0.2">
      <c r="A6" s="4" t="s">
        <v>26</v>
      </c>
      <c r="B6" s="72">
        <v>4000</v>
      </c>
      <c r="C6" s="5">
        <v>2000</v>
      </c>
      <c r="D6" s="5">
        <v>1000</v>
      </c>
      <c r="E6" s="5">
        <v>400</v>
      </c>
      <c r="F6" s="5">
        <v>200</v>
      </c>
      <c r="G6" s="5">
        <f>SUM(B6:F6)</f>
        <v>7600</v>
      </c>
    </row>
    <row r="7" spans="1:7" x14ac:dyDescent="0.2">
      <c r="A7" s="4" t="s">
        <v>27</v>
      </c>
      <c r="B7" s="72">
        <f>B6/4</f>
        <v>1000</v>
      </c>
      <c r="C7" s="72">
        <f t="shared" ref="C7:G7" si="0">C6/4</f>
        <v>500</v>
      </c>
      <c r="D7" s="72">
        <f t="shared" si="0"/>
        <v>250</v>
      </c>
      <c r="E7" s="72">
        <f t="shared" si="0"/>
        <v>100</v>
      </c>
      <c r="F7" s="72">
        <f t="shared" si="0"/>
        <v>50</v>
      </c>
      <c r="G7" s="72">
        <f t="shared" si="0"/>
        <v>1900</v>
      </c>
    </row>
    <row r="8" spans="1:7" ht="13.5" thickBot="1" x14ac:dyDescent="0.25">
      <c r="A8" s="4" t="s">
        <v>28</v>
      </c>
      <c r="B8" s="76">
        <f>B7/40</f>
        <v>25</v>
      </c>
      <c r="C8" s="91">
        <f t="shared" ref="C8:G8" si="1">C7/40</f>
        <v>12.5</v>
      </c>
      <c r="D8" s="91">
        <f t="shared" si="1"/>
        <v>6.25</v>
      </c>
      <c r="E8" s="91">
        <f t="shared" si="1"/>
        <v>2.5</v>
      </c>
      <c r="F8" s="91">
        <f t="shared" si="1"/>
        <v>1.25</v>
      </c>
      <c r="G8" s="76">
        <f t="shared" si="1"/>
        <v>47.5</v>
      </c>
    </row>
    <row r="9" spans="1:7" ht="13.5" thickBot="1" x14ac:dyDescent="0.25">
      <c r="A9" s="4" t="s">
        <v>69</v>
      </c>
      <c r="B9" s="89">
        <f>B7/$B$3</f>
        <v>21.05263157894737</v>
      </c>
      <c r="C9" s="92">
        <f t="shared" ref="C9:F9" si="2">C7/$B$3</f>
        <v>10.526315789473685</v>
      </c>
      <c r="D9" s="92">
        <f t="shared" si="2"/>
        <v>5.2631578947368425</v>
      </c>
      <c r="E9" s="92">
        <f t="shared" si="2"/>
        <v>2.1052631578947367</v>
      </c>
      <c r="F9" s="92">
        <f t="shared" si="2"/>
        <v>1.0526315789473684</v>
      </c>
      <c r="G9" s="72"/>
    </row>
    <row r="10" spans="1:7" ht="13.5" thickBot="1" x14ac:dyDescent="0.25">
      <c r="A10" s="4" t="s">
        <v>70</v>
      </c>
      <c r="B10" s="89">
        <f>$B$3-B8</f>
        <v>22.5</v>
      </c>
      <c r="C10" s="92">
        <f t="shared" ref="C10:F10" si="3">$B$3-C8</f>
        <v>35</v>
      </c>
      <c r="D10" s="92">
        <f t="shared" si="3"/>
        <v>41.25</v>
      </c>
      <c r="E10" s="92">
        <f t="shared" si="3"/>
        <v>45</v>
      </c>
      <c r="F10" s="92">
        <f t="shared" si="3"/>
        <v>46.25</v>
      </c>
      <c r="G10" s="77"/>
    </row>
    <row r="11" spans="1:7" ht="13.5" thickBot="1" x14ac:dyDescent="0.25">
      <c r="A11" s="4" t="s">
        <v>29</v>
      </c>
      <c r="B11" s="90">
        <f>B9*B10</f>
        <v>473.68421052631584</v>
      </c>
      <c r="C11" s="93">
        <f t="shared" ref="C11:F11" si="4">C9*C10</f>
        <v>368.42105263157896</v>
      </c>
      <c r="D11" s="93">
        <f t="shared" si="4"/>
        <v>217.10526315789474</v>
      </c>
      <c r="E11" s="93">
        <f t="shared" si="4"/>
        <v>94.73684210526315</v>
      </c>
      <c r="F11" s="93">
        <f t="shared" si="4"/>
        <v>48.684210526315788</v>
      </c>
      <c r="G11" s="88"/>
    </row>
    <row r="12" spans="1:7" ht="13.5" thickBot="1" x14ac:dyDescent="0.25">
      <c r="A12" s="4" t="s">
        <v>30</v>
      </c>
      <c r="B12" s="90">
        <f>B11/2</f>
        <v>236.84210526315792</v>
      </c>
      <c r="C12" s="93">
        <f t="shared" ref="C12:F12" si="5">C11/2</f>
        <v>184.21052631578948</v>
      </c>
      <c r="D12" s="93">
        <f t="shared" si="5"/>
        <v>108.55263157894737</v>
      </c>
      <c r="E12" s="93">
        <f t="shared" si="5"/>
        <v>47.368421052631575</v>
      </c>
      <c r="F12" s="93">
        <f t="shared" si="5"/>
        <v>24.342105263157894</v>
      </c>
      <c r="G12" s="87">
        <f>SUM(B12:F12)</f>
        <v>601.31578947368428</v>
      </c>
    </row>
    <row r="13" spans="1:7" ht="13.5" thickBot="1" x14ac:dyDescent="0.25">
      <c r="A13" s="3"/>
      <c r="B13" s="77"/>
      <c r="C13" s="77"/>
      <c r="D13" s="77"/>
      <c r="E13" s="77"/>
      <c r="F13" s="77"/>
      <c r="G13" s="77"/>
    </row>
    <row r="14" spans="1:7" ht="13.5" thickBot="1" x14ac:dyDescent="0.25">
      <c r="A14" s="3" t="s">
        <v>31</v>
      </c>
      <c r="B14" s="73">
        <f>G12*200</f>
        <v>120263.15789473685</v>
      </c>
      <c r="C14" s="77"/>
      <c r="D14" s="77"/>
      <c r="E14" s="77"/>
      <c r="F14" s="77"/>
      <c r="G14" s="77"/>
    </row>
    <row r="15" spans="1:7" x14ac:dyDescent="0.2">
      <c r="B15" s="94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METALARM</vt:lpstr>
      <vt:lpstr>Actions</vt:lpstr>
      <vt:lpstr>Couleurs</vt:lpstr>
      <vt:lpstr>METALARM!Zone_d_impression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 LAMOURI</dc:creator>
  <cp:lastModifiedBy>Gérard</cp:lastModifiedBy>
  <cp:lastPrinted>2008-12-01T15:07:45Z</cp:lastPrinted>
  <dcterms:created xsi:type="dcterms:W3CDTF">2003-09-29T12:40:31Z</dcterms:created>
  <dcterms:modified xsi:type="dcterms:W3CDTF">2018-04-11T17:12:12Z</dcterms:modified>
</cp:coreProperties>
</file>