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14940" windowHeight="8640"/>
  </bookViews>
  <sheets>
    <sheet name="Quantités économiques" sheetId="1" r:id="rId1"/>
    <sheet name="Stocks de sécurité" sheetId="2" r:id="rId2"/>
  </sheets>
  <calcPr calcId="125725"/>
</workbook>
</file>

<file path=xl/calcChain.xml><?xml version="1.0" encoding="utf-8"?>
<calcChain xmlns="http://schemas.openxmlformats.org/spreadsheetml/2006/main">
  <c r="C11" i="1"/>
  <c r="C12"/>
  <c r="C19" s="1"/>
  <c r="C15"/>
  <c r="C17" s="1"/>
  <c r="C18" s="1"/>
  <c r="C26"/>
  <c r="C27"/>
  <c r="C34" s="1"/>
  <c r="C30"/>
  <c r="C32" s="1"/>
  <c r="C33" s="1"/>
  <c r="C39"/>
  <c r="D39"/>
  <c r="E39"/>
  <c r="C40"/>
  <c r="C41" s="1"/>
  <c r="D42" s="1"/>
  <c r="D40"/>
  <c r="D41" s="1"/>
  <c r="F40"/>
  <c r="F41" s="1"/>
  <c r="D45"/>
  <c r="D48"/>
  <c r="D49" s="1"/>
  <c r="D50" s="1"/>
  <c r="C55"/>
  <c r="D55"/>
  <c r="F55"/>
  <c r="C56"/>
  <c r="E56"/>
  <c r="G56"/>
  <c r="G57" s="1"/>
  <c r="C57"/>
  <c r="E57"/>
  <c r="E58"/>
  <c r="C66"/>
  <c r="C67" s="1"/>
  <c r="C74" s="1"/>
  <c r="C72"/>
  <c r="C80"/>
  <c r="D80"/>
  <c r="D81" s="1"/>
  <c r="C81"/>
  <c r="C83"/>
  <c r="D83"/>
  <c r="C84"/>
  <c r="D84"/>
  <c r="E5" i="2"/>
  <c r="F5"/>
  <c r="E6"/>
  <c r="E7" s="1"/>
  <c r="E8" s="1"/>
  <c r="E9" s="1"/>
  <c r="E10" s="1"/>
  <c r="E11" s="1"/>
  <c r="E12" s="1"/>
  <c r="E13" s="1"/>
  <c r="E14" s="1"/>
  <c r="F6"/>
  <c r="F7"/>
  <c r="F8"/>
  <c r="F15" s="1"/>
  <c r="C17" s="1"/>
  <c r="F9"/>
  <c r="F10"/>
  <c r="F11"/>
  <c r="F12"/>
  <c r="F13"/>
  <c r="F14"/>
  <c r="C24"/>
  <c r="C25" s="1"/>
  <c r="C26" s="1"/>
  <c r="C33"/>
  <c r="C34"/>
  <c r="C36"/>
  <c r="C37" s="1"/>
  <c r="C38" s="1"/>
  <c r="E45"/>
  <c r="E46" s="1"/>
  <c r="E47" s="1"/>
  <c r="E48" s="1"/>
  <c r="E49" s="1"/>
  <c r="E50" s="1"/>
  <c r="E51" s="1"/>
  <c r="E52" s="1"/>
  <c r="E53" s="1"/>
  <c r="E54" s="1"/>
  <c r="F45"/>
  <c r="F46"/>
  <c r="F47"/>
  <c r="F48"/>
  <c r="F49"/>
  <c r="F50"/>
  <c r="F51"/>
  <c r="F52"/>
  <c r="F53"/>
  <c r="F54"/>
  <c r="F55"/>
  <c r="C62"/>
  <c r="D62"/>
  <c r="E62"/>
  <c r="F62"/>
  <c r="G62"/>
  <c r="H62"/>
  <c r="I62"/>
  <c r="J62"/>
  <c r="C63"/>
  <c r="C76" s="1"/>
  <c r="D63"/>
  <c r="D76" s="1"/>
  <c r="E63"/>
  <c r="F63"/>
  <c r="F76" s="1"/>
  <c r="G63"/>
  <c r="G76" s="1"/>
  <c r="H63"/>
  <c r="H76" s="1"/>
  <c r="I63"/>
  <c r="J63"/>
  <c r="J76" s="1"/>
  <c r="C64"/>
  <c r="C77" s="1"/>
  <c r="D64"/>
  <c r="E64"/>
  <c r="F64"/>
  <c r="F77" s="1"/>
  <c r="G64"/>
  <c r="G77" s="1"/>
  <c r="H64"/>
  <c r="I64"/>
  <c r="J64"/>
  <c r="J77" s="1"/>
  <c r="C65"/>
  <c r="D65"/>
  <c r="E65"/>
  <c r="F65"/>
  <c r="F78" s="1"/>
  <c r="G65"/>
  <c r="H65"/>
  <c r="I65"/>
  <c r="J65"/>
  <c r="J78" s="1"/>
  <c r="C66"/>
  <c r="D66"/>
  <c r="D79" s="1"/>
  <c r="K79" s="1"/>
  <c r="E66"/>
  <c r="F66"/>
  <c r="G66"/>
  <c r="H66"/>
  <c r="I66"/>
  <c r="J66"/>
  <c r="C67"/>
  <c r="C80" s="1"/>
  <c r="D67"/>
  <c r="D80" s="1"/>
  <c r="E67"/>
  <c r="F67"/>
  <c r="F80" s="1"/>
  <c r="G67"/>
  <c r="G80" s="1"/>
  <c r="H67"/>
  <c r="H80" s="1"/>
  <c r="I67"/>
  <c r="J67"/>
  <c r="J80" s="1"/>
  <c r="C68"/>
  <c r="C81" s="1"/>
  <c r="D68"/>
  <c r="E68"/>
  <c r="F68"/>
  <c r="F81" s="1"/>
  <c r="G68"/>
  <c r="G81" s="1"/>
  <c r="H68"/>
  <c r="I68"/>
  <c r="J68"/>
  <c r="J81" s="1"/>
  <c r="C69"/>
  <c r="D69"/>
  <c r="E69"/>
  <c r="F69"/>
  <c r="F82" s="1"/>
  <c r="G69"/>
  <c r="H69"/>
  <c r="I69"/>
  <c r="J69"/>
  <c r="J82" s="1"/>
  <c r="C75"/>
  <c r="D75"/>
  <c r="E75"/>
  <c r="F75"/>
  <c r="K75" s="1"/>
  <c r="G75"/>
  <c r="H75"/>
  <c r="I75"/>
  <c r="J75"/>
  <c r="E76"/>
  <c r="I76"/>
  <c r="D77"/>
  <c r="E77"/>
  <c r="H77"/>
  <c r="I77"/>
  <c r="C78"/>
  <c r="D78"/>
  <c r="E78"/>
  <c r="G78"/>
  <c r="H78"/>
  <c r="I78"/>
  <c r="C79"/>
  <c r="E79"/>
  <c r="F79"/>
  <c r="G79"/>
  <c r="H79"/>
  <c r="I79"/>
  <c r="J79"/>
  <c r="E80"/>
  <c r="I80"/>
  <c r="D81"/>
  <c r="E81"/>
  <c r="H81"/>
  <c r="I81"/>
  <c r="C82"/>
  <c r="D82"/>
  <c r="E82"/>
  <c r="G82"/>
  <c r="H82"/>
  <c r="I82"/>
  <c r="H90"/>
  <c r="D91"/>
  <c r="D92" s="1"/>
  <c r="D93" s="1"/>
  <c r="D94" s="1"/>
  <c r="D95" s="1"/>
  <c r="D96" s="1"/>
  <c r="D97" s="1"/>
  <c r="K81" l="1"/>
  <c r="K76"/>
  <c r="K80"/>
  <c r="K77"/>
  <c r="G58" i="1"/>
  <c r="K82" i="2"/>
  <c r="K78"/>
</calcChain>
</file>

<file path=xl/sharedStrings.xml><?xml version="1.0" encoding="utf-8"?>
<sst xmlns="http://schemas.openxmlformats.org/spreadsheetml/2006/main" count="171" uniqueCount="92">
  <si>
    <t>Computer Products Corp</t>
  </si>
  <si>
    <t>Produit</t>
  </si>
  <si>
    <t>PS100</t>
  </si>
  <si>
    <t>T55</t>
  </si>
  <si>
    <t>T90</t>
  </si>
  <si>
    <t>Coût unitaire</t>
  </si>
  <si>
    <t>Coût de cmde</t>
  </si>
  <si>
    <t>Demande</t>
  </si>
  <si>
    <t>Coût de possession</t>
  </si>
  <si>
    <t>Qté économique</t>
  </si>
  <si>
    <t>Demande journalière</t>
  </si>
  <si>
    <t>Livraison journalière</t>
  </si>
  <si>
    <t>Jours travaillés/an</t>
  </si>
  <si>
    <t>Coût variable total</t>
  </si>
  <si>
    <t>Economie</t>
  </si>
  <si>
    <t>Question 1</t>
  </si>
  <si>
    <t>Question 2</t>
  </si>
  <si>
    <t>Question 3</t>
  </si>
  <si>
    <t>Question 4</t>
  </si>
  <si>
    <t>Question 5</t>
  </si>
  <si>
    <t>Prix</t>
  </si>
  <si>
    <t>Q 1-999</t>
  </si>
  <si>
    <t>Q 1000-4999</t>
  </si>
  <si>
    <t>Q 5000+</t>
  </si>
  <si>
    <t>Quantité économique</t>
  </si>
  <si>
    <t>CVT</t>
  </si>
  <si>
    <t>Coût total</t>
  </si>
  <si>
    <t>Q 5000</t>
  </si>
  <si>
    <t>Impossible</t>
  </si>
  <si>
    <t>Question 6</t>
  </si>
  <si>
    <t>Question 7</t>
  </si>
  <si>
    <t>Q 1000-2999</t>
  </si>
  <si>
    <t>Q 3000+</t>
  </si>
  <si>
    <t>Q 3000</t>
  </si>
  <si>
    <t>Question 8</t>
  </si>
  <si>
    <t>Périodicité économique</t>
  </si>
  <si>
    <t>Niveau de recomplètement</t>
  </si>
  <si>
    <t>Stock actuel</t>
  </si>
  <si>
    <t>Demande pendant le délai</t>
  </si>
  <si>
    <t>Quantité à commander</t>
  </si>
  <si>
    <t>calculé</t>
  </si>
  <si>
    <t>Question 9</t>
  </si>
  <si>
    <t>a.</t>
  </si>
  <si>
    <t>Stock sécu (20%)</t>
  </si>
  <si>
    <t>Point de commande</t>
  </si>
  <si>
    <t>b.</t>
  </si>
  <si>
    <t>Stock (racine EDDL)</t>
  </si>
  <si>
    <t>?</t>
  </si>
  <si>
    <t>0-29</t>
  </si>
  <si>
    <t>30-39</t>
  </si>
  <si>
    <t>40-49</t>
  </si>
  <si>
    <t>50-59</t>
  </si>
  <si>
    <t>60-69</t>
  </si>
  <si>
    <t>70-79</t>
  </si>
  <si>
    <t>80-89</t>
  </si>
  <si>
    <t>90-99</t>
  </si>
  <si>
    <t>100-109</t>
  </si>
  <si>
    <t>110-120</t>
  </si>
  <si>
    <t>z</t>
  </si>
  <si>
    <t>Best O.P.</t>
  </si>
  <si>
    <t>Optimal</t>
  </si>
  <si>
    <t>P(X.&gt;=35)</t>
  </si>
  <si>
    <t>P(X.&gt;=45)</t>
  </si>
  <si>
    <t>P(X.&gt;=55)</t>
  </si>
  <si>
    <t>P(X.&gt;=65)</t>
  </si>
  <si>
    <t>P(X.&gt;=75)</t>
  </si>
  <si>
    <t>P(X.&gt;=85)</t>
  </si>
  <si>
    <t>P(X.&gt;=95)</t>
  </si>
  <si>
    <t>P(X.&gt;=105)</t>
  </si>
  <si>
    <t>SAFETY STOCKS</t>
  </si>
  <si>
    <t xml:space="preserve"> </t>
  </si>
  <si>
    <t xml:space="preserve">P* = </t>
  </si>
  <si>
    <t>Moyenne</t>
  </si>
  <si>
    <t>Frequence relative</t>
  </si>
  <si>
    <t>Cumulée</t>
  </si>
  <si>
    <t>Demande pondérée</t>
  </si>
  <si>
    <t>Stock de sécurité</t>
  </si>
  <si>
    <t>Ecart-type</t>
  </si>
  <si>
    <t>Niveau de service</t>
  </si>
  <si>
    <t>jours</t>
  </si>
  <si>
    <t>/jour</t>
  </si>
  <si>
    <t>Demande moyenne</t>
  </si>
  <si>
    <t>Délai</t>
  </si>
  <si>
    <t>Coût de surplus</t>
  </si>
  <si>
    <t>Coût de rupture</t>
  </si>
  <si>
    <t>Probabilités</t>
  </si>
  <si>
    <t>Analyse marginale</t>
  </si>
  <si>
    <t>Probabilité (P) qui équilibre les coûts de surplus et les coûts de rupture pour n'importe quelle demande</t>
  </si>
  <si>
    <t>Matrice de gains</t>
  </si>
  <si>
    <t>Demande moyenne pendant le délai</t>
  </si>
  <si>
    <t>Q 1000</t>
  </si>
  <si>
    <t>CPC</t>
  </si>
</sst>
</file>

<file path=xl/styles.xml><?xml version="1.0" encoding="utf-8"?>
<styleSheet xmlns="http://schemas.openxmlformats.org/spreadsheetml/2006/main">
  <numFmts count="1">
    <numFmt numFmtId="172" formatCode="0.000"/>
  </numFmts>
  <fonts count="6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/>
    <xf numFmtId="1" fontId="1" fillId="2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9" fontId="0" fillId="4" borderId="0" xfId="0" applyNumberFormat="1" applyFill="1" applyAlignment="1">
      <alignment horizontal="center"/>
    </xf>
    <xf numFmtId="0" fontId="0" fillId="4" borderId="0" xfId="0" applyFill="1" applyAlignment="1">
      <alignment horizontal="right"/>
    </xf>
    <xf numFmtId="172" fontId="0" fillId="0" borderId="0" xfId="0" applyNumberFormat="1" applyAlignment="1">
      <alignment horizontal="center"/>
    </xf>
    <xf numFmtId="0" fontId="0" fillId="0" borderId="0" xfId="0" quotePrefix="1"/>
    <xf numFmtId="0" fontId="1" fillId="0" borderId="0" xfId="0" applyFont="1" applyAlignment="1">
      <alignment horizontal="right"/>
    </xf>
    <xf numFmtId="2" fontId="0" fillId="0" borderId="0" xfId="0" applyNumberFormat="1"/>
    <xf numFmtId="2" fontId="1" fillId="0" borderId="0" xfId="0" applyNumberFormat="1" applyFont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5" borderId="0" xfId="0" applyFill="1" applyAlignment="1">
      <alignment horizontal="center" wrapText="1"/>
    </xf>
    <xf numFmtId="0" fontId="0" fillId="5" borderId="0" xfId="0" applyFill="1"/>
    <xf numFmtId="0" fontId="1" fillId="5" borderId="0" xfId="0" applyFont="1" applyFill="1"/>
    <xf numFmtId="1" fontId="5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9" fontId="1" fillId="0" borderId="0" xfId="0" applyNumberFormat="1" applyFont="1" applyFill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4" borderId="0" xfId="0" applyFont="1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4"/>
  <sheetViews>
    <sheetView tabSelected="1" workbookViewId="0">
      <selection activeCell="D9" sqref="D9"/>
    </sheetView>
  </sheetViews>
  <sheetFormatPr baseColWidth="10" defaultRowHeight="12.75"/>
  <cols>
    <col min="1" max="1" width="11.42578125" style="1"/>
    <col min="2" max="2" width="22.5703125" customWidth="1"/>
  </cols>
  <sheetData>
    <row r="1" spans="1:5" ht="15.75">
      <c r="A1" s="40" t="s">
        <v>91</v>
      </c>
      <c r="B1" s="41"/>
    </row>
    <row r="2" spans="1:5" ht="12.75" customHeight="1">
      <c r="A2" s="2"/>
    </row>
    <row r="3" spans="1:5">
      <c r="B3" t="s">
        <v>12</v>
      </c>
      <c r="C3" s="3">
        <v>300</v>
      </c>
    </row>
    <row r="4" spans="1:5">
      <c r="B4" t="s">
        <v>8</v>
      </c>
      <c r="C4" s="4">
        <v>0.4</v>
      </c>
    </row>
    <row r="5" spans="1:5">
      <c r="C5" s="4"/>
    </row>
    <row r="6" spans="1:5">
      <c r="A6" s="1" t="s">
        <v>15</v>
      </c>
    </row>
    <row r="7" spans="1:5">
      <c r="B7" s="1" t="s">
        <v>1</v>
      </c>
      <c r="C7" s="5" t="s">
        <v>2</v>
      </c>
      <c r="D7" s="5"/>
      <c r="E7" s="1"/>
    </row>
    <row r="8" spans="1:5">
      <c r="B8" t="s">
        <v>7</v>
      </c>
      <c r="C8" s="3">
        <v>90000</v>
      </c>
      <c r="D8" s="3"/>
    </row>
    <row r="9" spans="1:5">
      <c r="B9" t="s">
        <v>5</v>
      </c>
      <c r="C9" s="3">
        <v>14.95</v>
      </c>
      <c r="D9" s="3"/>
    </row>
    <row r="10" spans="1:5">
      <c r="B10" t="s">
        <v>6</v>
      </c>
      <c r="C10" s="3">
        <v>100</v>
      </c>
      <c r="D10" s="3"/>
    </row>
    <row r="11" spans="1:5">
      <c r="B11" t="s">
        <v>9</v>
      </c>
      <c r="C11" s="7">
        <f>SQRT(2*C8*C10/(C9*$C$4))</f>
        <v>1734.9447958987207</v>
      </c>
      <c r="D11" s="3"/>
    </row>
    <row r="12" spans="1:5">
      <c r="B12" t="s">
        <v>13</v>
      </c>
      <c r="C12" s="6">
        <f>SQRT(2*C8*C10*C9*$C$4)</f>
        <v>10374.969879474349</v>
      </c>
      <c r="D12" s="3"/>
    </row>
    <row r="13" spans="1:5">
      <c r="C13" s="6"/>
      <c r="D13" s="3"/>
    </row>
    <row r="14" spans="1:5">
      <c r="A14" s="1" t="s">
        <v>16</v>
      </c>
    </row>
    <row r="15" spans="1:5">
      <c r="B15" t="s">
        <v>10</v>
      </c>
      <c r="C15" s="3">
        <f>$C$8/$C$3</f>
        <v>300</v>
      </c>
    </row>
    <row r="16" spans="1:5">
      <c r="B16" t="s">
        <v>11</v>
      </c>
      <c r="C16" s="3">
        <v>500</v>
      </c>
    </row>
    <row r="17" spans="1:3">
      <c r="B17" t="s">
        <v>9</v>
      </c>
      <c r="C17" s="7">
        <f>SQRT(2*C8*C10/(C9*$C$4*(1-(C15/C16))))</f>
        <v>2743.188584847956</v>
      </c>
    </row>
    <row r="18" spans="1:3">
      <c r="B18" t="s">
        <v>13</v>
      </c>
      <c r="C18" s="6">
        <f>C8/C17*C10+(C17/2)*C9*$C$4*(1-(C15/C16))</f>
        <v>6561.7070949563113</v>
      </c>
    </row>
    <row r="19" spans="1:3">
      <c r="B19" t="s">
        <v>14</v>
      </c>
      <c r="C19" s="7">
        <f>C12-C18</f>
        <v>3813.2627845180377</v>
      </c>
    </row>
    <row r="21" spans="1:3">
      <c r="A21" s="1" t="s">
        <v>17</v>
      </c>
    </row>
    <row r="22" spans="1:3">
      <c r="B22" s="1" t="s">
        <v>1</v>
      </c>
      <c r="C22" s="5" t="s">
        <v>3</v>
      </c>
    </row>
    <row r="23" spans="1:3">
      <c r="B23" t="s">
        <v>7</v>
      </c>
      <c r="C23" s="3">
        <v>10000</v>
      </c>
    </row>
    <row r="24" spans="1:3">
      <c r="B24" t="s">
        <v>5</v>
      </c>
      <c r="C24" s="3">
        <v>6.9</v>
      </c>
    </row>
    <row r="25" spans="1:3">
      <c r="B25" t="s">
        <v>6</v>
      </c>
      <c r="C25" s="3">
        <v>50</v>
      </c>
    </row>
    <row r="26" spans="1:3">
      <c r="B26" t="s">
        <v>9</v>
      </c>
      <c r="C26" s="7">
        <f>SQRT(2*C23*C25/(C24*$C$4))</f>
        <v>601.92926542884595</v>
      </c>
    </row>
    <row r="27" spans="1:3">
      <c r="B27" t="s">
        <v>13</v>
      </c>
      <c r="C27" s="6">
        <f>SQRT(2*C23*C25*C24*$C$4)</f>
        <v>1661.324772583615</v>
      </c>
    </row>
    <row r="28" spans="1:3">
      <c r="C28" s="6"/>
    </row>
    <row r="29" spans="1:3">
      <c r="A29" s="1" t="s">
        <v>18</v>
      </c>
    </row>
    <row r="30" spans="1:3">
      <c r="B30" t="s">
        <v>10</v>
      </c>
      <c r="C30" s="6">
        <f>C23/$C$3</f>
        <v>33.333333333333336</v>
      </c>
    </row>
    <row r="31" spans="1:3">
      <c r="B31" t="s">
        <v>11</v>
      </c>
      <c r="C31" s="3">
        <v>100</v>
      </c>
    </row>
    <row r="32" spans="1:3">
      <c r="B32" t="s">
        <v>9</v>
      </c>
      <c r="C32" s="7">
        <f>SQRT(2*C23*C25/(C24*$C$4*(1-(C30/C31))))</f>
        <v>737.20978077448569</v>
      </c>
    </row>
    <row r="33" spans="1:7">
      <c r="B33" t="s">
        <v>13</v>
      </c>
      <c r="C33" s="6">
        <f>C23/C32*C25+(C32/2)*C24*$C$4*(1-(C30/C31))</f>
        <v>1356.4659966250538</v>
      </c>
    </row>
    <row r="34" spans="1:7">
      <c r="B34" t="s">
        <v>14</v>
      </c>
      <c r="C34" s="7">
        <f>C27-C33</f>
        <v>304.85877595856118</v>
      </c>
    </row>
    <row r="36" spans="1:7">
      <c r="A36" s="1" t="s">
        <v>19</v>
      </c>
      <c r="G36" s="10"/>
    </row>
    <row r="37" spans="1:7">
      <c r="C37" s="5" t="s">
        <v>21</v>
      </c>
      <c r="D37" s="5" t="s">
        <v>22</v>
      </c>
      <c r="E37" s="5" t="s">
        <v>23</v>
      </c>
      <c r="F37" s="5" t="s">
        <v>27</v>
      </c>
    </row>
    <row r="38" spans="1:7">
      <c r="B38" t="s">
        <v>20</v>
      </c>
      <c r="C38" s="8">
        <v>14.95</v>
      </c>
      <c r="D38" s="8">
        <v>14.85</v>
      </c>
      <c r="E38" s="8">
        <v>14.8</v>
      </c>
      <c r="F38" s="8">
        <v>14.8</v>
      </c>
    </row>
    <row r="39" spans="1:7">
      <c r="B39" t="s">
        <v>24</v>
      </c>
      <c r="C39" s="6">
        <f>SQRT(2*$C$8*$C$10/(C38*$C$4))</f>
        <v>1734.9447958987207</v>
      </c>
      <c r="D39" s="6">
        <f>SQRT(2*$C$8*$C$10/(D38*$C$4))</f>
        <v>1740.7765595569783</v>
      </c>
      <c r="E39" s="6">
        <f>SQRT(2*$C$8*$C$10/(E38*$C$4))</f>
        <v>1743.7145811572891</v>
      </c>
      <c r="F39" s="3">
        <v>5000</v>
      </c>
    </row>
    <row r="40" spans="1:7">
      <c r="B40" t="s">
        <v>25</v>
      </c>
      <c r="C40" s="9">
        <f>SQRT(2*$C$8*$C$10*(C38*$C$4))</f>
        <v>10374.969879474351</v>
      </c>
      <c r="D40" s="7">
        <f>SQRT(2*$C$8*$C$10*(D38*$C$4))</f>
        <v>10340.212763768452</v>
      </c>
      <c r="E40" s="12" t="s">
        <v>28</v>
      </c>
      <c r="F40" s="3">
        <f>($C$8/F39)*$C$10+(F39/2)*F38*$C$4</f>
        <v>16600</v>
      </c>
    </row>
    <row r="41" spans="1:7">
      <c r="B41" t="s">
        <v>26</v>
      </c>
      <c r="C41" s="9">
        <f>$C$8*$C$38+C40</f>
        <v>1355874.9698794743</v>
      </c>
      <c r="D41" s="11">
        <f>$C$8*D38+D40</f>
        <v>1346840.2127637684</v>
      </c>
      <c r="F41" s="7">
        <f>$C$8*F38+F40</f>
        <v>1348600</v>
      </c>
    </row>
    <row r="42" spans="1:7">
      <c r="B42" t="s">
        <v>14</v>
      </c>
      <c r="D42" s="7">
        <f>C41-D41</f>
        <v>9034.7571157058701</v>
      </c>
    </row>
    <row r="44" spans="1:7">
      <c r="A44" s="1" t="s">
        <v>29</v>
      </c>
    </row>
    <row r="45" spans="1:7">
      <c r="B45" t="s">
        <v>10</v>
      </c>
      <c r="D45" s="3">
        <f>$C$8/$C$3</f>
        <v>300</v>
      </c>
    </row>
    <row r="46" spans="1:7">
      <c r="B46" t="s">
        <v>11</v>
      </c>
      <c r="D46" s="3">
        <v>500</v>
      </c>
    </row>
    <row r="47" spans="1:7">
      <c r="C47" s="3"/>
    </row>
    <row r="48" spans="1:7">
      <c r="B48" t="s">
        <v>9</v>
      </c>
      <c r="C48" s="7"/>
      <c r="D48" s="7">
        <f>SQRT(2*$C$8*C10/(D38*$C$4*(1-(D45/D46))))</f>
        <v>2752.4094128159013</v>
      </c>
    </row>
    <row r="49" spans="1:7">
      <c r="B49" t="s">
        <v>13</v>
      </c>
      <c r="C49" s="6"/>
      <c r="D49" s="6">
        <f>($C$8/D48)*$C$10+(D48/2)*D38*$C$4*(1-(D45/D46))</f>
        <v>6539.7247648505818</v>
      </c>
    </row>
    <row r="50" spans="1:7">
      <c r="B50" t="s">
        <v>26</v>
      </c>
      <c r="C50" s="7"/>
      <c r="D50" s="6">
        <f>C8*D38+D49</f>
        <v>1343039.7247648507</v>
      </c>
    </row>
    <row r="52" spans="1:7">
      <c r="A52" s="1" t="s">
        <v>30</v>
      </c>
    </row>
    <row r="53" spans="1:7">
      <c r="C53" s="5" t="s">
        <v>21</v>
      </c>
      <c r="D53" s="5" t="s">
        <v>31</v>
      </c>
      <c r="E53" s="5" t="s">
        <v>90</v>
      </c>
      <c r="F53" s="5" t="s">
        <v>32</v>
      </c>
      <c r="G53" s="5" t="s">
        <v>33</v>
      </c>
    </row>
    <row r="54" spans="1:7">
      <c r="B54" t="s">
        <v>20</v>
      </c>
      <c r="C54" s="8">
        <v>6.9</v>
      </c>
      <c r="D54" s="8">
        <v>6.85</v>
      </c>
      <c r="E54" s="8">
        <v>6.85</v>
      </c>
      <c r="F54" s="8">
        <v>6.82</v>
      </c>
      <c r="G54" s="8">
        <v>6.82</v>
      </c>
    </row>
    <row r="55" spans="1:7">
      <c r="B55" t="s">
        <v>24</v>
      </c>
      <c r="C55" s="6">
        <f>SQRT(2*$C$23*$C$25/(C54*$C$4))</f>
        <v>601.92926542884595</v>
      </c>
      <c r="D55" s="6">
        <f>SQRT(2*$C$23*$C$25/(D54*$C$4))</f>
        <v>604.12209333017688</v>
      </c>
      <c r="E55" s="6">
        <v>1000</v>
      </c>
      <c r="F55" s="6">
        <f>SQRT(2*$C$23*$C$25/(F54*$C$4))</f>
        <v>605.44934962060347</v>
      </c>
      <c r="G55" s="6">
        <v>3000</v>
      </c>
    </row>
    <row r="56" spans="1:7">
      <c r="B56" t="s">
        <v>25</v>
      </c>
      <c r="C56" s="9">
        <f>SQRT(2*$C$23*$C$25*(C54*$C$4))</f>
        <v>1661.324772583615</v>
      </c>
      <c r="D56" s="12" t="s">
        <v>28</v>
      </c>
      <c r="E56" s="6">
        <f>($C$23/E55)*$C$25+(E55/2)*E54*$C$4</f>
        <v>1870</v>
      </c>
      <c r="F56" s="12" t="s">
        <v>28</v>
      </c>
      <c r="G56" s="6">
        <f>($C$23/G55)*$C$25+(G55/2)*G54*$C$4</f>
        <v>4258.666666666667</v>
      </c>
    </row>
    <row r="57" spans="1:7">
      <c r="B57" t="s">
        <v>26</v>
      </c>
      <c r="C57" s="9">
        <f>$C$23*$C$54+C56</f>
        <v>70661.324772583612</v>
      </c>
      <c r="D57" s="13"/>
      <c r="E57" s="7">
        <f>$C$23*E54+E56</f>
        <v>70370</v>
      </c>
      <c r="G57" s="7">
        <f>$C$23*G54+G56</f>
        <v>72458.666666666672</v>
      </c>
    </row>
    <row r="58" spans="1:7">
      <c r="B58" t="s">
        <v>14</v>
      </c>
      <c r="D58" s="13"/>
      <c r="E58" s="30">
        <f>C57-E57</f>
        <v>291.32477258361178</v>
      </c>
      <c r="G58" s="14">
        <f>C57-G57</f>
        <v>-1797.3418940830597</v>
      </c>
    </row>
    <row r="60" spans="1:7">
      <c r="A60" s="1" t="s">
        <v>34</v>
      </c>
    </row>
    <row r="61" spans="1:7">
      <c r="B61" s="1" t="s">
        <v>1</v>
      </c>
      <c r="C61" s="5" t="s">
        <v>4</v>
      </c>
    </row>
    <row r="62" spans="1:7">
      <c r="B62" t="s">
        <v>7</v>
      </c>
      <c r="C62" s="3">
        <v>8000</v>
      </c>
    </row>
    <row r="63" spans="1:7">
      <c r="B63" t="s">
        <v>5</v>
      </c>
      <c r="C63" s="3">
        <v>3.4</v>
      </c>
    </row>
    <row r="64" spans="1:7">
      <c r="B64" t="s">
        <v>6</v>
      </c>
      <c r="C64" s="3">
        <v>50</v>
      </c>
    </row>
    <row r="66" spans="1:4">
      <c r="B66" t="s">
        <v>9</v>
      </c>
      <c r="C66" s="7">
        <f>SQRT(2*C62*C64/(C63*$C$4))</f>
        <v>766.96498884737036</v>
      </c>
    </row>
    <row r="67" spans="1:4">
      <c r="B67" t="s">
        <v>35</v>
      </c>
      <c r="C67" s="15">
        <f>C62/C66</f>
        <v>10.43072384832424</v>
      </c>
    </row>
    <row r="68" spans="1:4">
      <c r="C68" s="6"/>
    </row>
    <row r="69" spans="1:4">
      <c r="B69" t="s">
        <v>36</v>
      </c>
      <c r="C69" s="3">
        <v>1000</v>
      </c>
    </row>
    <row r="70" spans="1:4">
      <c r="B70" t="s">
        <v>37</v>
      </c>
      <c r="C70" s="3">
        <v>540</v>
      </c>
    </row>
    <row r="71" spans="1:4">
      <c r="B71" t="s">
        <v>38</v>
      </c>
      <c r="C71" s="3">
        <v>300</v>
      </c>
    </row>
    <row r="72" spans="1:4">
      <c r="B72" t="s">
        <v>39</v>
      </c>
      <c r="C72" s="3">
        <f>C69-C70+C71</f>
        <v>760</v>
      </c>
    </row>
    <row r="74" spans="1:4">
      <c r="B74" t="s">
        <v>36</v>
      </c>
      <c r="C74" s="6">
        <f>C62/C67+C71</f>
        <v>1066.9649888473703</v>
      </c>
      <c r="D74" t="s">
        <v>40</v>
      </c>
    </row>
    <row r="76" spans="1:4">
      <c r="A76" s="1" t="s">
        <v>41</v>
      </c>
    </row>
    <row r="77" spans="1:4">
      <c r="C77" s="5" t="s">
        <v>2</v>
      </c>
      <c r="D77" s="5" t="s">
        <v>3</v>
      </c>
    </row>
    <row r="78" spans="1:4">
      <c r="B78" t="s">
        <v>38</v>
      </c>
      <c r="C78" s="3">
        <v>6000</v>
      </c>
      <c r="D78" s="3">
        <v>350</v>
      </c>
    </row>
    <row r="79" spans="1:4">
      <c r="C79" s="3"/>
      <c r="D79" s="3"/>
    </row>
    <row r="80" spans="1:4">
      <c r="A80" s="21" t="s">
        <v>42</v>
      </c>
      <c r="B80" t="s">
        <v>43</v>
      </c>
      <c r="C80" s="3">
        <f>C78*0.2</f>
        <v>1200</v>
      </c>
      <c r="D80" s="3">
        <f>D78*0.2</f>
        <v>70</v>
      </c>
    </row>
    <row r="81" spans="1:5">
      <c r="B81" t="s">
        <v>44</v>
      </c>
      <c r="C81" s="3">
        <f>C78+C80</f>
        <v>7200</v>
      </c>
      <c r="D81" s="3">
        <f>D78+D80</f>
        <v>420</v>
      </c>
    </row>
    <row r="83" spans="1:5">
      <c r="A83" s="21" t="s">
        <v>45</v>
      </c>
      <c r="B83" t="s">
        <v>46</v>
      </c>
      <c r="C83" s="6">
        <f>SQRT(C78)</f>
        <v>77.459666924148337</v>
      </c>
      <c r="D83" s="6">
        <f>SQRT(D78)</f>
        <v>18.708286933869708</v>
      </c>
      <c r="E83" t="s">
        <v>47</v>
      </c>
    </row>
    <row r="84" spans="1:5">
      <c r="B84" t="s">
        <v>44</v>
      </c>
      <c r="C84" s="6">
        <f>C78+C83</f>
        <v>6077.4596669241482</v>
      </c>
      <c r="D84" s="6">
        <f>D78+D83</f>
        <v>368.70828693386972</v>
      </c>
    </row>
  </sheetData>
  <phoneticPr fontId="0" type="noConversion"/>
  <pageMargins left="0.78740157480314965" right="0.78740157480314965" top="0.59055118110236227" bottom="0.59055118110236227" header="0" footer="0.11811023622047245"/>
  <pageSetup paperSize="9" orientation="portrait" r:id="rId1"/>
  <headerFooter alignWithMargins="0"/>
  <rowBreaks count="2" manualBreakCount="2">
    <brk id="59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97"/>
  <sheetViews>
    <sheetView workbookViewId="0">
      <selection activeCell="E23" sqref="E23"/>
    </sheetView>
  </sheetViews>
  <sheetFormatPr baseColWidth="10" defaultRowHeight="12.75"/>
  <cols>
    <col min="2" max="2" width="23" customWidth="1"/>
    <col min="3" max="11" width="10.42578125" customWidth="1"/>
  </cols>
  <sheetData>
    <row r="1" spans="1:6" ht="15.75">
      <c r="A1" s="2" t="s">
        <v>0</v>
      </c>
      <c r="D1" s="1" t="s">
        <v>69</v>
      </c>
    </row>
    <row r="2" spans="1:6">
      <c r="A2" s="1"/>
    </row>
    <row r="3" spans="1:6">
      <c r="A3" s="1" t="s">
        <v>15</v>
      </c>
    </row>
    <row r="4" spans="1:6" ht="25.5">
      <c r="A4" s="1"/>
      <c r="B4" s="16" t="s">
        <v>38</v>
      </c>
      <c r="C4" s="3" t="s">
        <v>72</v>
      </c>
      <c r="D4" s="24" t="s">
        <v>73</v>
      </c>
      <c r="E4" s="3" t="s">
        <v>74</v>
      </c>
      <c r="F4" s="24" t="s">
        <v>75</v>
      </c>
    </row>
    <row r="5" spans="1:6">
      <c r="A5" s="1"/>
      <c r="B5" s="16" t="s">
        <v>48</v>
      </c>
      <c r="C5" s="3">
        <v>15</v>
      </c>
      <c r="D5" s="4">
        <v>0</v>
      </c>
      <c r="E5" s="4">
        <f>D5</f>
        <v>0</v>
      </c>
      <c r="F5" s="3">
        <f t="shared" ref="F5:F14" si="0">C5*D5</f>
        <v>0</v>
      </c>
    </row>
    <row r="6" spans="1:6">
      <c r="A6" s="1"/>
      <c r="B6" s="16" t="s">
        <v>49</v>
      </c>
      <c r="C6" s="3">
        <v>35</v>
      </c>
      <c r="D6" s="4">
        <v>0.05</v>
      </c>
      <c r="E6" s="4">
        <f t="shared" ref="E6:E14" si="1">D6+E5</f>
        <v>0.05</v>
      </c>
      <c r="F6" s="3">
        <f t="shared" si="0"/>
        <v>1.75</v>
      </c>
    </row>
    <row r="7" spans="1:6">
      <c r="A7" s="1"/>
      <c r="B7" s="16" t="s">
        <v>50</v>
      </c>
      <c r="C7" s="3">
        <v>45</v>
      </c>
      <c r="D7" s="4">
        <v>0.15</v>
      </c>
      <c r="E7" s="4">
        <f t="shared" si="1"/>
        <v>0.2</v>
      </c>
      <c r="F7" s="3">
        <f t="shared" si="0"/>
        <v>6.75</v>
      </c>
    </row>
    <row r="8" spans="1:6">
      <c r="A8" s="1"/>
      <c r="B8" s="16" t="s">
        <v>51</v>
      </c>
      <c r="C8" s="3">
        <v>55</v>
      </c>
      <c r="D8" s="4">
        <v>0.25</v>
      </c>
      <c r="E8" s="4">
        <f t="shared" si="1"/>
        <v>0.45</v>
      </c>
      <c r="F8" s="3">
        <f t="shared" si="0"/>
        <v>13.75</v>
      </c>
    </row>
    <row r="9" spans="1:6">
      <c r="A9" s="1"/>
      <c r="B9" s="16" t="s">
        <v>52</v>
      </c>
      <c r="C9" s="3">
        <v>65</v>
      </c>
      <c r="D9" s="4">
        <v>0.2</v>
      </c>
      <c r="E9" s="4">
        <f t="shared" si="1"/>
        <v>0.65</v>
      </c>
      <c r="F9" s="3">
        <f t="shared" si="0"/>
        <v>13</v>
      </c>
    </row>
    <row r="10" spans="1:6">
      <c r="A10" s="1"/>
      <c r="B10" s="16" t="s">
        <v>53</v>
      </c>
      <c r="C10" s="3">
        <v>75</v>
      </c>
      <c r="D10" s="4">
        <v>0.15</v>
      </c>
      <c r="E10" s="4">
        <f t="shared" si="1"/>
        <v>0.8</v>
      </c>
      <c r="F10" s="3">
        <f t="shared" si="0"/>
        <v>11.25</v>
      </c>
    </row>
    <row r="11" spans="1:6">
      <c r="A11" s="1"/>
      <c r="B11" s="18" t="s">
        <v>54</v>
      </c>
      <c r="C11" s="3">
        <v>85</v>
      </c>
      <c r="D11" s="4">
        <v>0.1</v>
      </c>
      <c r="E11" s="17">
        <f t="shared" si="1"/>
        <v>0.9</v>
      </c>
      <c r="F11" s="3">
        <f t="shared" si="0"/>
        <v>8.5</v>
      </c>
    </row>
    <row r="12" spans="1:6">
      <c r="A12" s="1"/>
      <c r="B12" s="16" t="s">
        <v>55</v>
      </c>
      <c r="C12" s="3">
        <v>95</v>
      </c>
      <c r="D12" s="4">
        <v>0.05</v>
      </c>
      <c r="E12" s="4">
        <f t="shared" si="1"/>
        <v>0.95000000000000007</v>
      </c>
      <c r="F12" s="3">
        <f t="shared" si="0"/>
        <v>4.75</v>
      </c>
    </row>
    <row r="13" spans="1:6">
      <c r="A13" s="1"/>
      <c r="B13" s="16" t="s">
        <v>56</v>
      </c>
      <c r="C13" s="3">
        <v>105</v>
      </c>
      <c r="D13" s="4">
        <v>0.05</v>
      </c>
      <c r="E13" s="4">
        <f t="shared" si="1"/>
        <v>1</v>
      </c>
      <c r="F13" s="3">
        <f t="shared" si="0"/>
        <v>5.25</v>
      </c>
    </row>
    <row r="14" spans="1:6">
      <c r="A14" s="1"/>
      <c r="B14" s="16" t="s">
        <v>57</v>
      </c>
      <c r="C14" s="3">
        <v>115</v>
      </c>
      <c r="D14" s="4">
        <v>0</v>
      </c>
      <c r="E14" s="4">
        <f t="shared" si="1"/>
        <v>1</v>
      </c>
      <c r="F14" s="3">
        <f t="shared" si="0"/>
        <v>0</v>
      </c>
    </row>
    <row r="15" spans="1:6">
      <c r="A15" s="1"/>
      <c r="E15" s="16" t="s">
        <v>89</v>
      </c>
      <c r="F15" s="5">
        <f>SUM(F5:F14)</f>
        <v>65</v>
      </c>
    </row>
    <row r="16" spans="1:6">
      <c r="A16" s="1"/>
      <c r="B16" s="16" t="s">
        <v>44</v>
      </c>
      <c r="C16" s="5">
        <v>90</v>
      </c>
    </row>
    <row r="17" spans="1:4">
      <c r="A17" s="1"/>
      <c r="B17" s="16" t="s">
        <v>76</v>
      </c>
      <c r="C17" s="5">
        <f>C16-F15</f>
        <v>25</v>
      </c>
    </row>
    <row r="18" spans="1:4">
      <c r="A18" s="1"/>
    </row>
    <row r="19" spans="1:4">
      <c r="A19" s="1" t="s">
        <v>16</v>
      </c>
    </row>
    <row r="20" spans="1:4">
      <c r="A20" s="1"/>
      <c r="B20" s="16" t="s">
        <v>38</v>
      </c>
      <c r="C20" s="5">
        <v>65</v>
      </c>
    </row>
    <row r="21" spans="1:4">
      <c r="A21" s="1"/>
      <c r="B21" s="16" t="s">
        <v>77</v>
      </c>
      <c r="C21" s="5">
        <v>15</v>
      </c>
    </row>
    <row r="22" spans="1:4">
      <c r="A22" s="1"/>
    </row>
    <row r="23" spans="1:4">
      <c r="A23" s="1"/>
      <c r="B23" s="16" t="s">
        <v>78</v>
      </c>
      <c r="C23" s="4">
        <v>0.9</v>
      </c>
    </row>
    <row r="24" spans="1:4">
      <c r="A24" s="1"/>
      <c r="B24" s="16" t="s">
        <v>58</v>
      </c>
      <c r="C24" s="19">
        <f>NORMSINV(C23)</f>
        <v>1.2815515655446004</v>
      </c>
    </row>
    <row r="25" spans="1:4">
      <c r="A25" s="1"/>
      <c r="B25" s="16" t="s">
        <v>76</v>
      </c>
      <c r="C25" s="7">
        <f>C24*C21</f>
        <v>19.223273483169006</v>
      </c>
    </row>
    <row r="26" spans="1:4">
      <c r="A26" s="1"/>
      <c r="B26" s="16" t="s">
        <v>44</v>
      </c>
      <c r="C26" s="7">
        <f>C20+C25</f>
        <v>84.22327348316901</v>
      </c>
    </row>
    <row r="27" spans="1:4">
      <c r="A27" s="1"/>
    </row>
    <row r="28" spans="1:4">
      <c r="A28" s="1" t="s">
        <v>17</v>
      </c>
    </row>
    <row r="29" spans="1:4">
      <c r="A29" s="1"/>
      <c r="B29" t="s">
        <v>82</v>
      </c>
      <c r="C29" s="3">
        <v>10</v>
      </c>
      <c r="D29" t="s">
        <v>79</v>
      </c>
    </row>
    <row r="30" spans="1:4">
      <c r="A30" s="1"/>
      <c r="B30" t="s">
        <v>81</v>
      </c>
      <c r="C30" s="3">
        <v>6</v>
      </c>
      <c r="D30" s="20" t="s">
        <v>80</v>
      </c>
    </row>
    <row r="31" spans="1:4">
      <c r="A31" s="1"/>
      <c r="B31" t="s">
        <v>77</v>
      </c>
      <c r="C31" s="3">
        <v>4</v>
      </c>
    </row>
    <row r="32" spans="1:4">
      <c r="A32" s="1"/>
    </row>
    <row r="33" spans="1:6">
      <c r="A33" s="1"/>
      <c r="B33" s="16" t="s">
        <v>38</v>
      </c>
      <c r="C33" s="3">
        <f>C30*C29</f>
        <v>60</v>
      </c>
    </row>
    <row r="34" spans="1:6" ht="12.75" customHeight="1">
      <c r="A34" s="1"/>
      <c r="B34" s="16" t="s">
        <v>77</v>
      </c>
      <c r="C34" s="8">
        <f>C31*SQRT(C29)</f>
        <v>12.649110640673518</v>
      </c>
    </row>
    <row r="35" spans="1:6">
      <c r="A35" s="1"/>
      <c r="B35" s="16" t="s">
        <v>78</v>
      </c>
      <c r="C35" s="4">
        <v>0.9</v>
      </c>
    </row>
    <row r="36" spans="1:6">
      <c r="A36" s="1"/>
      <c r="B36" s="16" t="s">
        <v>58</v>
      </c>
      <c r="C36" s="19">
        <f>NORMSINV(C35)</f>
        <v>1.2815515655446004</v>
      </c>
    </row>
    <row r="37" spans="1:6">
      <c r="A37" s="1"/>
      <c r="B37" s="16" t="s">
        <v>76</v>
      </c>
      <c r="C37" s="7">
        <f>C36*C34</f>
        <v>16.210487544302008</v>
      </c>
    </row>
    <row r="38" spans="1:6">
      <c r="A38" s="1"/>
      <c r="B38" s="16" t="s">
        <v>44</v>
      </c>
      <c r="C38" s="7">
        <f>C33+C37</f>
        <v>76.210487544302012</v>
      </c>
    </row>
    <row r="39" spans="1:6">
      <c r="A39" s="1"/>
    </row>
    <row r="40" spans="1:6">
      <c r="A40" s="1" t="s">
        <v>18</v>
      </c>
    </row>
    <row r="41" spans="1:6">
      <c r="A41" s="1"/>
      <c r="B41" t="s">
        <v>83</v>
      </c>
      <c r="C41" s="3">
        <v>100</v>
      </c>
    </row>
    <row r="42" spans="1:6">
      <c r="A42" s="1"/>
      <c r="B42" t="s">
        <v>84</v>
      </c>
      <c r="C42" s="3">
        <v>300</v>
      </c>
    </row>
    <row r="43" spans="1:6">
      <c r="A43" s="1"/>
    </row>
    <row r="44" spans="1:6" ht="25.5">
      <c r="A44" s="1"/>
      <c r="B44" s="16" t="s">
        <v>38</v>
      </c>
      <c r="C44" s="3" t="s">
        <v>72</v>
      </c>
      <c r="D44" s="24" t="s">
        <v>73</v>
      </c>
      <c r="E44" s="3" t="s">
        <v>74</v>
      </c>
      <c r="F44" s="24" t="s">
        <v>75</v>
      </c>
    </row>
    <row r="45" spans="1:6">
      <c r="A45" s="1"/>
      <c r="B45" s="16" t="s">
        <v>48</v>
      </c>
      <c r="C45" s="3">
        <v>15</v>
      </c>
      <c r="D45" s="4">
        <v>0</v>
      </c>
      <c r="E45" s="4">
        <f>D45</f>
        <v>0</v>
      </c>
      <c r="F45" s="3">
        <f t="shared" ref="F45:F54" si="2">C45*D45</f>
        <v>0</v>
      </c>
    </row>
    <row r="46" spans="1:6">
      <c r="A46" s="1"/>
      <c r="B46" s="16" t="s">
        <v>49</v>
      </c>
      <c r="C46" s="3">
        <v>35</v>
      </c>
      <c r="D46" s="4">
        <v>0.05</v>
      </c>
      <c r="E46" s="4">
        <f t="shared" ref="E46:E54" si="3">D46+E45</f>
        <v>0.05</v>
      </c>
      <c r="F46" s="3">
        <f t="shared" si="2"/>
        <v>1.75</v>
      </c>
    </row>
    <row r="47" spans="1:6">
      <c r="A47" s="1"/>
      <c r="B47" s="16" t="s">
        <v>50</v>
      </c>
      <c r="C47" s="3">
        <v>45</v>
      </c>
      <c r="D47" s="4">
        <v>0.15</v>
      </c>
      <c r="E47" s="4">
        <f t="shared" si="3"/>
        <v>0.2</v>
      </c>
      <c r="F47" s="3">
        <f t="shared" si="2"/>
        <v>6.75</v>
      </c>
    </row>
    <row r="48" spans="1:6">
      <c r="A48" s="1"/>
      <c r="B48" s="16" t="s">
        <v>51</v>
      </c>
      <c r="C48" s="3">
        <v>55</v>
      </c>
      <c r="D48" s="4">
        <v>0.25</v>
      </c>
      <c r="E48" s="4">
        <f t="shared" si="3"/>
        <v>0.45</v>
      </c>
      <c r="F48" s="3">
        <f t="shared" si="2"/>
        <v>13.75</v>
      </c>
    </row>
    <row r="49" spans="1:11">
      <c r="A49" s="1"/>
      <c r="B49" s="16" t="s">
        <v>52</v>
      </c>
      <c r="C49" s="3">
        <v>65</v>
      </c>
      <c r="D49" s="4">
        <v>0.2</v>
      </c>
      <c r="E49" s="4">
        <f t="shared" si="3"/>
        <v>0.65</v>
      </c>
      <c r="F49" s="3">
        <f t="shared" si="2"/>
        <v>13</v>
      </c>
    </row>
    <row r="50" spans="1:11">
      <c r="A50" s="1"/>
      <c r="B50" s="16" t="s">
        <v>53</v>
      </c>
      <c r="C50" s="3">
        <v>75</v>
      </c>
      <c r="D50" s="4">
        <v>0.15</v>
      </c>
      <c r="E50" s="4">
        <f t="shared" si="3"/>
        <v>0.8</v>
      </c>
      <c r="F50" s="3">
        <f t="shared" si="2"/>
        <v>11.25</v>
      </c>
    </row>
    <row r="51" spans="1:11">
      <c r="A51" s="1"/>
      <c r="B51" s="18" t="s">
        <v>54</v>
      </c>
      <c r="C51" s="3">
        <v>85</v>
      </c>
      <c r="D51" s="4">
        <v>0.1</v>
      </c>
      <c r="E51" s="17">
        <f t="shared" si="3"/>
        <v>0.9</v>
      </c>
      <c r="F51" s="3">
        <f t="shared" si="2"/>
        <v>8.5</v>
      </c>
    </row>
    <row r="52" spans="1:11">
      <c r="A52" s="1"/>
      <c r="B52" s="16" t="s">
        <v>55</v>
      </c>
      <c r="C52" s="3">
        <v>95</v>
      </c>
      <c r="D52" s="4">
        <v>0.05</v>
      </c>
      <c r="E52" s="4">
        <f t="shared" si="3"/>
        <v>0.95000000000000007</v>
      </c>
      <c r="F52" s="3">
        <f t="shared" si="2"/>
        <v>4.75</v>
      </c>
    </row>
    <row r="53" spans="1:11">
      <c r="A53" s="1"/>
      <c r="B53" s="16" t="s">
        <v>56</v>
      </c>
      <c r="C53" s="3">
        <v>105</v>
      </c>
      <c r="D53" s="4">
        <v>0.05</v>
      </c>
      <c r="E53" s="4">
        <f t="shared" si="3"/>
        <v>1</v>
      </c>
      <c r="F53" s="3">
        <f t="shared" si="2"/>
        <v>5.25</v>
      </c>
    </row>
    <row r="54" spans="1:11">
      <c r="A54" s="1"/>
      <c r="B54" s="16" t="s">
        <v>57</v>
      </c>
      <c r="C54" s="3">
        <v>115</v>
      </c>
      <c r="D54" s="4">
        <v>0</v>
      </c>
      <c r="E54" s="4">
        <f t="shared" si="3"/>
        <v>1</v>
      </c>
      <c r="F54" s="3">
        <f t="shared" si="2"/>
        <v>0</v>
      </c>
    </row>
    <row r="55" spans="1:11">
      <c r="A55" s="1"/>
      <c r="E55" s="16" t="s">
        <v>89</v>
      </c>
      <c r="F55" s="5">
        <f>SUM(F45:F54)</f>
        <v>65</v>
      </c>
    </row>
    <row r="56" spans="1:11">
      <c r="A56" s="1"/>
    </row>
    <row r="57" spans="1:11">
      <c r="A57" s="1"/>
      <c r="C57" t="s">
        <v>83</v>
      </c>
      <c r="D57">
        <v>100</v>
      </c>
      <c r="F57" t="s">
        <v>84</v>
      </c>
      <c r="G57">
        <v>300</v>
      </c>
    </row>
    <row r="58" spans="1:11">
      <c r="A58" s="1"/>
    </row>
    <row r="59" spans="1:11">
      <c r="A59" s="1"/>
    </row>
    <row r="60" spans="1:11">
      <c r="A60" s="21" t="s">
        <v>42</v>
      </c>
      <c r="B60" s="25" t="s">
        <v>7</v>
      </c>
      <c r="C60" s="26">
        <v>35</v>
      </c>
      <c r="D60" s="26">
        <v>45</v>
      </c>
      <c r="E60" s="26">
        <v>55</v>
      </c>
      <c r="F60" s="26">
        <v>65</v>
      </c>
      <c r="G60" s="26">
        <v>75</v>
      </c>
      <c r="H60" s="26">
        <v>85</v>
      </c>
      <c r="I60" s="26">
        <v>95</v>
      </c>
      <c r="J60" s="26">
        <v>105</v>
      </c>
      <c r="K60" s="31"/>
    </row>
    <row r="61" spans="1:11">
      <c r="A61" s="1"/>
      <c r="B61" s="25" t="s">
        <v>44</v>
      </c>
      <c r="C61" s="34"/>
      <c r="D61" s="34"/>
      <c r="E61" s="34"/>
      <c r="F61" s="34"/>
      <c r="G61" s="34"/>
      <c r="H61" s="34"/>
      <c r="I61" s="34"/>
      <c r="J61" s="34"/>
      <c r="K61" s="32"/>
    </row>
    <row r="62" spans="1:11">
      <c r="A62" s="1"/>
      <c r="B62" s="34">
        <v>35</v>
      </c>
      <c r="C62" s="26">
        <f>($B62-C$60)*$D46</f>
        <v>0</v>
      </c>
      <c r="D62" s="35">
        <f>(D60-$B62)*$G$57</f>
        <v>3000</v>
      </c>
      <c r="E62" s="35">
        <f t="shared" ref="E62:J62" si="4">(E60-$B62)*$G$57</f>
        <v>6000</v>
      </c>
      <c r="F62" s="35">
        <f t="shared" si="4"/>
        <v>9000</v>
      </c>
      <c r="G62" s="35">
        <f t="shared" si="4"/>
        <v>12000</v>
      </c>
      <c r="H62" s="35">
        <f t="shared" si="4"/>
        <v>15000</v>
      </c>
      <c r="I62" s="35">
        <f t="shared" si="4"/>
        <v>18000</v>
      </c>
      <c r="J62" s="35">
        <f t="shared" si="4"/>
        <v>21000</v>
      </c>
      <c r="K62" s="33"/>
    </row>
    <row r="63" spans="1:11">
      <c r="A63" s="1"/>
      <c r="B63" s="34">
        <v>45</v>
      </c>
      <c r="C63" s="26">
        <f>(B63-C$60)*D$57</f>
        <v>1000</v>
      </c>
      <c r="D63" s="26">
        <f>($B63-D$60)*$D47</f>
        <v>0</v>
      </c>
      <c r="E63" s="35">
        <f t="shared" ref="E63:J63" si="5">(E60-$B63)*$G$57</f>
        <v>3000</v>
      </c>
      <c r="F63" s="35">
        <f t="shared" si="5"/>
        <v>6000</v>
      </c>
      <c r="G63" s="35">
        <f t="shared" si="5"/>
        <v>9000</v>
      </c>
      <c r="H63" s="35">
        <f t="shared" si="5"/>
        <v>12000</v>
      </c>
      <c r="I63" s="35">
        <f t="shared" si="5"/>
        <v>15000</v>
      </c>
      <c r="J63" s="35">
        <f t="shared" si="5"/>
        <v>18000</v>
      </c>
      <c r="K63" s="33"/>
    </row>
    <row r="64" spans="1:11">
      <c r="A64" s="1"/>
      <c r="B64" s="34">
        <v>55</v>
      </c>
      <c r="C64" s="26">
        <f t="shared" ref="C64:C69" si="6">(B64-C$60)*D$57</f>
        <v>2000</v>
      </c>
      <c r="D64" s="26">
        <f t="shared" ref="D64:D69" si="7">(B64-D$60)*D$57</f>
        <v>1000</v>
      </c>
      <c r="E64" s="26">
        <f>($B64-E$60)*$D48</f>
        <v>0</v>
      </c>
      <c r="F64" s="35">
        <f>(F60-$B64)*$G$57</f>
        <v>3000</v>
      </c>
      <c r="G64" s="35">
        <f>(G60-$B64)*$G$57</f>
        <v>6000</v>
      </c>
      <c r="H64" s="35">
        <f>(H60-$B64)*$G$57</f>
        <v>9000</v>
      </c>
      <c r="I64" s="35">
        <f>(I60-$B64)*$G$57</f>
        <v>12000</v>
      </c>
      <c r="J64" s="35">
        <f>(J60-$B64)*$G$57</f>
        <v>15000</v>
      </c>
      <c r="K64" s="33"/>
    </row>
    <row r="65" spans="1:12">
      <c r="A65" s="1"/>
      <c r="B65" s="34">
        <v>65</v>
      </c>
      <c r="C65" s="26">
        <f t="shared" si="6"/>
        <v>3000</v>
      </c>
      <c r="D65" s="26">
        <f t="shared" si="7"/>
        <v>2000</v>
      </c>
      <c r="E65" s="26">
        <f>(B65-E$60)*D$57</f>
        <v>1000</v>
      </c>
      <c r="F65" s="26">
        <f>($B65-F$60)*$D49</f>
        <v>0</v>
      </c>
      <c r="G65" s="35">
        <f>(G60-$B65)*$G$57</f>
        <v>3000</v>
      </c>
      <c r="H65" s="35">
        <f>(H60-$B65)*$G$57</f>
        <v>6000</v>
      </c>
      <c r="I65" s="35">
        <f>(I60-$B65)*$G$57</f>
        <v>9000</v>
      </c>
      <c r="J65" s="35">
        <f>(J60-$B65)*$G$57</f>
        <v>12000</v>
      </c>
      <c r="K65" s="33"/>
    </row>
    <row r="66" spans="1:12">
      <c r="A66" s="1"/>
      <c r="B66" s="34">
        <v>75</v>
      </c>
      <c r="C66" s="26">
        <f t="shared" si="6"/>
        <v>4000</v>
      </c>
      <c r="D66" s="26">
        <f t="shared" si="7"/>
        <v>3000</v>
      </c>
      <c r="E66" s="26">
        <f>(B66-E$60)*D$57</f>
        <v>2000</v>
      </c>
      <c r="F66" s="26">
        <f>(B66-F$60)*D$57</f>
        <v>1000</v>
      </c>
      <c r="G66" s="26">
        <f>($B66-G$60)*$D50</f>
        <v>0</v>
      </c>
      <c r="H66" s="35">
        <f>(H60-$B66)*$G$57</f>
        <v>3000</v>
      </c>
      <c r="I66" s="35">
        <f>(I60-$B66)*$G$57</f>
        <v>6000</v>
      </c>
      <c r="J66" s="35">
        <f>(J60-$B66)*$G$57</f>
        <v>9000</v>
      </c>
      <c r="K66" s="33"/>
    </row>
    <row r="67" spans="1:12">
      <c r="A67" s="1"/>
      <c r="B67" s="34">
        <v>85</v>
      </c>
      <c r="C67" s="26">
        <f t="shared" si="6"/>
        <v>5000</v>
      </c>
      <c r="D67" s="26">
        <f t="shared" si="7"/>
        <v>4000</v>
      </c>
      <c r="E67" s="26">
        <f>(B67-E$60)*D$57</f>
        <v>3000</v>
      </c>
      <c r="F67" s="26">
        <f>(B67-F$60)*D$57</f>
        <v>2000</v>
      </c>
      <c r="G67" s="26">
        <f>(B67-G$60)*D$57</f>
        <v>1000</v>
      </c>
      <c r="H67" s="26">
        <f>($B67-H$60)*$D51</f>
        <v>0</v>
      </c>
      <c r="I67" s="35">
        <f>(I60-$B67)*$G$57</f>
        <v>3000</v>
      </c>
      <c r="J67" s="35">
        <f>(J60-$B67)*$G$57</f>
        <v>6000</v>
      </c>
      <c r="K67" s="33"/>
    </row>
    <row r="68" spans="1:12">
      <c r="A68" s="1"/>
      <c r="B68" s="34">
        <v>95</v>
      </c>
      <c r="C68" s="26">
        <f t="shared" si="6"/>
        <v>6000</v>
      </c>
      <c r="D68" s="26">
        <f t="shared" si="7"/>
        <v>5000</v>
      </c>
      <c r="E68" s="26">
        <f>(B68-E$60)*D$57</f>
        <v>4000</v>
      </c>
      <c r="F68" s="26">
        <f>(B68-F$60)*D$57</f>
        <v>3000</v>
      </c>
      <c r="G68" s="26">
        <f>(B68-G$60)*D$57</f>
        <v>2000</v>
      </c>
      <c r="H68" s="26">
        <f>(B68-H$60)*D$57</f>
        <v>1000</v>
      </c>
      <c r="I68" s="26">
        <f>($B68-I$60)*$D52</f>
        <v>0</v>
      </c>
      <c r="J68" s="35">
        <f>(J60-$B68)*$G$57</f>
        <v>3000</v>
      </c>
      <c r="K68" s="33"/>
    </row>
    <row r="69" spans="1:12">
      <c r="A69" s="1"/>
      <c r="B69" s="34">
        <v>105</v>
      </c>
      <c r="C69" s="26">
        <f t="shared" si="6"/>
        <v>7000</v>
      </c>
      <c r="D69" s="26">
        <f t="shared" si="7"/>
        <v>6000</v>
      </c>
      <c r="E69" s="26">
        <f>(B69-E$60)*D$57</f>
        <v>5000</v>
      </c>
      <c r="F69" s="26">
        <f>(B69-F$60)*D$57</f>
        <v>4000</v>
      </c>
      <c r="G69" s="26">
        <f>(B69-G$60)*D$57</f>
        <v>3000</v>
      </c>
      <c r="H69" s="26">
        <f>(B69-H$60)*D$57</f>
        <v>2000</v>
      </c>
      <c r="I69" s="26">
        <f>(B69-I$60)*D$57</f>
        <v>1000</v>
      </c>
      <c r="J69" s="26">
        <f>($B69-J$60)*$D53</f>
        <v>0</v>
      </c>
      <c r="K69" s="33"/>
    </row>
    <row r="70" spans="1:12">
      <c r="A70" s="1"/>
    </row>
    <row r="71" spans="1:12">
      <c r="A71" s="21" t="s">
        <v>70</v>
      </c>
      <c r="B71" s="1" t="s">
        <v>88</v>
      </c>
    </row>
    <row r="72" spans="1:12">
      <c r="B72" s="34" t="s">
        <v>85</v>
      </c>
      <c r="C72" s="36">
        <v>0.05</v>
      </c>
      <c r="D72" s="36">
        <v>0.15</v>
      </c>
      <c r="E72" s="36">
        <v>0.25</v>
      </c>
      <c r="F72" s="36">
        <v>0.2</v>
      </c>
      <c r="G72" s="36">
        <v>0.15</v>
      </c>
      <c r="H72" s="36">
        <v>0.1</v>
      </c>
      <c r="I72" s="36">
        <v>0.05</v>
      </c>
      <c r="J72" s="36">
        <v>0.05</v>
      </c>
    </row>
    <row r="73" spans="1:12">
      <c r="A73" s="1"/>
      <c r="B73" s="25" t="s">
        <v>7</v>
      </c>
      <c r="C73" s="26">
        <v>35</v>
      </c>
      <c r="D73" s="26">
        <v>45</v>
      </c>
      <c r="E73" s="26">
        <v>55</v>
      </c>
      <c r="F73" s="26">
        <v>65</v>
      </c>
      <c r="G73" s="26">
        <v>75</v>
      </c>
      <c r="H73" s="26">
        <v>85</v>
      </c>
      <c r="I73" s="26">
        <v>95</v>
      </c>
      <c r="J73" s="26">
        <v>105</v>
      </c>
      <c r="K73" s="27" t="s">
        <v>26</v>
      </c>
    </row>
    <row r="74" spans="1:12">
      <c r="A74" s="1"/>
      <c r="B74" s="25" t="s">
        <v>44</v>
      </c>
      <c r="C74" s="34"/>
      <c r="D74" s="34"/>
      <c r="E74" s="34"/>
      <c r="F74" s="34"/>
      <c r="G74" s="34"/>
      <c r="H74" s="34"/>
      <c r="I74" s="34"/>
      <c r="J74" s="34"/>
      <c r="K74" s="28"/>
    </row>
    <row r="75" spans="1:12">
      <c r="A75" s="1"/>
      <c r="B75" s="34">
        <v>35</v>
      </c>
      <c r="C75" s="26">
        <f t="shared" ref="C75:J82" si="8">C62*C$72</f>
        <v>0</v>
      </c>
      <c r="D75" s="35">
        <f t="shared" si="8"/>
        <v>450</v>
      </c>
      <c r="E75" s="35">
        <f t="shared" si="8"/>
        <v>1500</v>
      </c>
      <c r="F75" s="35">
        <f t="shared" si="8"/>
        <v>1800</v>
      </c>
      <c r="G75" s="35">
        <f t="shared" si="8"/>
        <v>1800</v>
      </c>
      <c r="H75" s="35">
        <f t="shared" si="8"/>
        <v>1500</v>
      </c>
      <c r="I75" s="35">
        <f t="shared" si="8"/>
        <v>900</v>
      </c>
      <c r="J75" s="35">
        <f t="shared" si="8"/>
        <v>1050</v>
      </c>
      <c r="K75" s="28">
        <f>SUM(C75:J75)</f>
        <v>9000</v>
      </c>
    </row>
    <row r="76" spans="1:12">
      <c r="A76" s="1"/>
      <c r="B76" s="34">
        <v>45</v>
      </c>
      <c r="C76" s="26">
        <f t="shared" si="8"/>
        <v>50</v>
      </c>
      <c r="D76" s="35">
        <f t="shared" si="8"/>
        <v>0</v>
      </c>
      <c r="E76" s="35">
        <f t="shared" si="8"/>
        <v>750</v>
      </c>
      <c r="F76" s="35">
        <f t="shared" si="8"/>
        <v>1200</v>
      </c>
      <c r="G76" s="35">
        <f t="shared" si="8"/>
        <v>1350</v>
      </c>
      <c r="H76" s="35">
        <f t="shared" si="8"/>
        <v>1200</v>
      </c>
      <c r="I76" s="35">
        <f t="shared" si="8"/>
        <v>750</v>
      </c>
      <c r="J76" s="35">
        <f t="shared" si="8"/>
        <v>900</v>
      </c>
      <c r="K76" s="28">
        <f t="shared" ref="K76:K82" si="9">SUM(C76:J76)</f>
        <v>6200</v>
      </c>
    </row>
    <row r="77" spans="1:12">
      <c r="A77" s="1"/>
      <c r="B77" s="34">
        <v>55</v>
      </c>
      <c r="C77" s="26">
        <f t="shared" si="8"/>
        <v>100</v>
      </c>
      <c r="D77" s="35">
        <f t="shared" si="8"/>
        <v>150</v>
      </c>
      <c r="E77" s="35">
        <f t="shared" si="8"/>
        <v>0</v>
      </c>
      <c r="F77" s="35">
        <f t="shared" si="8"/>
        <v>600</v>
      </c>
      <c r="G77" s="35">
        <f t="shared" si="8"/>
        <v>900</v>
      </c>
      <c r="H77" s="35">
        <f t="shared" si="8"/>
        <v>900</v>
      </c>
      <c r="I77" s="35">
        <f t="shared" si="8"/>
        <v>600</v>
      </c>
      <c r="J77" s="35">
        <f t="shared" si="8"/>
        <v>750</v>
      </c>
      <c r="K77" s="28">
        <f t="shared" si="9"/>
        <v>4000</v>
      </c>
    </row>
    <row r="78" spans="1:12">
      <c r="A78" s="21" t="s">
        <v>70</v>
      </c>
      <c r="B78" s="34">
        <v>65</v>
      </c>
      <c r="C78" s="26">
        <f t="shared" si="8"/>
        <v>150</v>
      </c>
      <c r="D78" s="35">
        <f t="shared" si="8"/>
        <v>300</v>
      </c>
      <c r="E78" s="35">
        <f t="shared" si="8"/>
        <v>250</v>
      </c>
      <c r="F78" s="35">
        <f t="shared" si="8"/>
        <v>0</v>
      </c>
      <c r="G78" s="35">
        <f t="shared" si="8"/>
        <v>450</v>
      </c>
      <c r="H78" s="35">
        <f t="shared" si="8"/>
        <v>600</v>
      </c>
      <c r="I78" s="35">
        <f t="shared" si="8"/>
        <v>450</v>
      </c>
      <c r="J78" s="35">
        <f t="shared" si="8"/>
        <v>600</v>
      </c>
      <c r="K78" s="28">
        <f t="shared" si="9"/>
        <v>2800</v>
      </c>
    </row>
    <row r="79" spans="1:12">
      <c r="A79" s="1"/>
      <c r="B79" s="37">
        <v>75</v>
      </c>
      <c r="C79" s="38">
        <f t="shared" si="8"/>
        <v>200</v>
      </c>
      <c r="D79" s="39">
        <f t="shared" si="8"/>
        <v>450</v>
      </c>
      <c r="E79" s="39">
        <f t="shared" si="8"/>
        <v>500</v>
      </c>
      <c r="F79" s="39">
        <f t="shared" si="8"/>
        <v>200</v>
      </c>
      <c r="G79" s="39">
        <f t="shared" si="8"/>
        <v>0</v>
      </c>
      <c r="H79" s="39">
        <f t="shared" si="8"/>
        <v>300</v>
      </c>
      <c r="I79" s="39">
        <f t="shared" si="8"/>
        <v>300</v>
      </c>
      <c r="J79" s="39">
        <f t="shared" si="8"/>
        <v>450</v>
      </c>
      <c r="K79" s="29">
        <f t="shared" si="9"/>
        <v>2400</v>
      </c>
      <c r="L79" s="1" t="s">
        <v>59</v>
      </c>
    </row>
    <row r="80" spans="1:12">
      <c r="A80" s="1"/>
      <c r="B80" s="34">
        <v>85</v>
      </c>
      <c r="C80" s="26">
        <f t="shared" si="8"/>
        <v>250</v>
      </c>
      <c r="D80" s="35">
        <f t="shared" si="8"/>
        <v>600</v>
      </c>
      <c r="E80" s="35">
        <f t="shared" si="8"/>
        <v>750</v>
      </c>
      <c r="F80" s="35">
        <f t="shared" si="8"/>
        <v>400</v>
      </c>
      <c r="G80" s="35">
        <f t="shared" si="8"/>
        <v>150</v>
      </c>
      <c r="H80" s="35">
        <f t="shared" si="8"/>
        <v>0</v>
      </c>
      <c r="I80" s="35">
        <f t="shared" si="8"/>
        <v>150</v>
      </c>
      <c r="J80" s="35">
        <f t="shared" si="8"/>
        <v>300</v>
      </c>
      <c r="K80" s="28">
        <f t="shared" si="9"/>
        <v>2600</v>
      </c>
    </row>
    <row r="81" spans="1:11">
      <c r="A81" s="1"/>
      <c r="B81" s="34">
        <v>95</v>
      </c>
      <c r="C81" s="26">
        <f t="shared" si="8"/>
        <v>300</v>
      </c>
      <c r="D81" s="35">
        <f t="shared" si="8"/>
        <v>750</v>
      </c>
      <c r="E81" s="35">
        <f t="shared" si="8"/>
        <v>1000</v>
      </c>
      <c r="F81" s="35">
        <f t="shared" si="8"/>
        <v>600</v>
      </c>
      <c r="G81" s="35">
        <f t="shared" si="8"/>
        <v>300</v>
      </c>
      <c r="H81" s="35">
        <f t="shared" si="8"/>
        <v>100</v>
      </c>
      <c r="I81" s="35">
        <f t="shared" si="8"/>
        <v>0</v>
      </c>
      <c r="J81" s="35">
        <f t="shared" si="8"/>
        <v>150</v>
      </c>
      <c r="K81" s="28">
        <f t="shared" si="9"/>
        <v>3200</v>
      </c>
    </row>
    <row r="82" spans="1:11">
      <c r="A82" s="1"/>
      <c r="B82" s="34">
        <v>105</v>
      </c>
      <c r="C82" s="26">
        <f t="shared" si="8"/>
        <v>350</v>
      </c>
      <c r="D82" s="35">
        <f t="shared" si="8"/>
        <v>900</v>
      </c>
      <c r="E82" s="35">
        <f t="shared" si="8"/>
        <v>1250</v>
      </c>
      <c r="F82" s="35">
        <f t="shared" si="8"/>
        <v>800</v>
      </c>
      <c r="G82" s="35">
        <f t="shared" si="8"/>
        <v>450</v>
      </c>
      <c r="H82" s="35">
        <f t="shared" si="8"/>
        <v>200</v>
      </c>
      <c r="I82" s="35">
        <f t="shared" si="8"/>
        <v>50</v>
      </c>
      <c r="J82" s="35">
        <f t="shared" si="8"/>
        <v>0</v>
      </c>
      <c r="K82" s="28">
        <f t="shared" si="9"/>
        <v>4000</v>
      </c>
    </row>
    <row r="87" spans="1:11">
      <c r="B87" s="1" t="s">
        <v>44</v>
      </c>
      <c r="C87" s="1">
        <v>75</v>
      </c>
    </row>
    <row r="89" spans="1:11">
      <c r="B89" t="s">
        <v>86</v>
      </c>
      <c r="F89" t="s">
        <v>87</v>
      </c>
    </row>
    <row r="90" spans="1:11">
      <c r="C90" t="s">
        <v>61</v>
      </c>
      <c r="D90" s="22">
        <v>1</v>
      </c>
      <c r="F90" s="1" t="s">
        <v>71</v>
      </c>
      <c r="H90" s="1">
        <f>100/(100+300)</f>
        <v>0.25</v>
      </c>
    </row>
    <row r="91" spans="1:11">
      <c r="C91" t="s">
        <v>62</v>
      </c>
      <c r="D91" s="22">
        <f>D90-C72</f>
        <v>0.95</v>
      </c>
    </row>
    <row r="92" spans="1:11">
      <c r="C92" t="s">
        <v>63</v>
      </c>
      <c r="D92" s="22">
        <f>D91-D72</f>
        <v>0.79999999999999993</v>
      </c>
    </row>
    <row r="93" spans="1:11">
      <c r="C93" t="s">
        <v>64</v>
      </c>
      <c r="D93" s="22">
        <f>D92-E72</f>
        <v>0.54999999999999993</v>
      </c>
    </row>
    <row r="94" spans="1:11">
      <c r="C94" s="1" t="s">
        <v>65</v>
      </c>
      <c r="D94" s="23">
        <f>D93-F72</f>
        <v>0.34999999999999992</v>
      </c>
      <c r="E94" s="1" t="s">
        <v>60</v>
      </c>
    </row>
    <row r="95" spans="1:11">
      <c r="C95" t="s">
        <v>66</v>
      </c>
      <c r="D95" s="22">
        <f>D94-G72</f>
        <v>0.19999999999999993</v>
      </c>
    </row>
    <row r="96" spans="1:11">
      <c r="C96" t="s">
        <v>67</v>
      </c>
      <c r="D96" s="22">
        <f>D95-H72</f>
        <v>9.9999999999999922E-2</v>
      </c>
    </row>
    <row r="97" spans="3:4">
      <c r="C97" t="s">
        <v>68</v>
      </c>
      <c r="D97" s="22">
        <f>D96-I72</f>
        <v>4.999999999999992E-2</v>
      </c>
    </row>
  </sheetData>
  <phoneticPr fontId="0" type="noConversion"/>
  <pageMargins left="0.78740157480314965" right="0.78740157480314965" top="0.59055118110236227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Quantités économiques</vt:lpstr>
      <vt:lpstr>Stocks de sécurité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Gérard Baglin</dc:creator>
  <cp:lastModifiedBy>GERARD</cp:lastModifiedBy>
  <cp:lastPrinted>2003-04-30T09:06:44Z</cp:lastPrinted>
  <dcterms:created xsi:type="dcterms:W3CDTF">2003-04-29T12:38:51Z</dcterms:created>
  <dcterms:modified xsi:type="dcterms:W3CDTF">2016-02-17T11:20:13Z</dcterms:modified>
</cp:coreProperties>
</file>