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5240" windowHeight="8835"/>
  </bookViews>
  <sheets>
    <sheet name="Feuil1" sheetId="1" r:id="rId1"/>
  </sheets>
  <calcPr calcId="125725"/>
</workbook>
</file>

<file path=xl/calcChain.xml><?xml version="1.0" encoding="utf-8"?>
<calcChain xmlns="http://schemas.openxmlformats.org/spreadsheetml/2006/main">
  <c r="B5" i="1"/>
  <c r="B22" s="1"/>
  <c r="B26" s="1"/>
  <c r="B7"/>
  <c r="B47" s="1"/>
  <c r="E17"/>
  <c r="E22" s="1"/>
  <c r="B18"/>
  <c r="B23"/>
  <c r="B37" s="1"/>
  <c r="B30"/>
  <c r="B50"/>
  <c r="E50"/>
  <c r="B51"/>
  <c r="E51"/>
  <c r="E52" s="1"/>
  <c r="B52"/>
  <c r="B70"/>
  <c r="B31" l="1"/>
  <c r="B27"/>
  <c r="B34"/>
  <c r="B41" s="1"/>
  <c r="E26"/>
  <c r="B58"/>
  <c r="E23"/>
  <c r="E47"/>
  <c r="B53"/>
  <c r="B49"/>
  <c r="E53"/>
  <c r="E49"/>
  <c r="E18"/>
  <c r="E70" s="1"/>
  <c r="E29"/>
  <c r="B43" l="1"/>
  <c r="B42"/>
  <c r="E56"/>
  <c r="E58"/>
  <c r="B38"/>
  <c r="B39" s="1"/>
  <c r="B32"/>
  <c r="B59"/>
  <c r="B66" s="1"/>
  <c r="B56"/>
  <c r="B54"/>
  <c r="B60"/>
  <c r="B63" s="1"/>
  <c r="E27"/>
  <c r="E59" s="1"/>
  <c r="E66" s="1"/>
  <c r="E34"/>
  <c r="E41" s="1"/>
  <c r="E31"/>
  <c r="E54"/>
  <c r="E37"/>
  <c r="E42" l="1"/>
  <c r="E43"/>
  <c r="B62"/>
  <c r="B65" s="1"/>
  <c r="B67" s="1"/>
  <c r="B68" s="1"/>
  <c r="E32"/>
  <c r="E38"/>
  <c r="E39" s="1"/>
  <c r="E60" s="1"/>
  <c r="E63" s="1"/>
  <c r="E72" l="1"/>
  <c r="E74" s="1"/>
  <c r="B72"/>
  <c r="E62"/>
  <c r="E65" s="1"/>
  <c r="E67" s="1"/>
  <c r="E68" s="1"/>
  <c r="B74" l="1"/>
  <c r="C78" s="1"/>
  <c r="C77"/>
</calcChain>
</file>

<file path=xl/sharedStrings.xml><?xml version="1.0" encoding="utf-8"?>
<sst xmlns="http://schemas.openxmlformats.org/spreadsheetml/2006/main" count="150" uniqueCount="64">
  <si>
    <t>Maritime</t>
  </si>
  <si>
    <t>Aérien</t>
  </si>
  <si>
    <t>Taille des expéditions</t>
  </si>
  <si>
    <t>Valeur annuelle</t>
  </si>
  <si>
    <t>Tonnage annuel</t>
  </si>
  <si>
    <t>T</t>
  </si>
  <si>
    <t>Prix au kg</t>
  </si>
  <si>
    <t>Acheminement</t>
  </si>
  <si>
    <t>Nombre d'expéditions</t>
  </si>
  <si>
    <t>Emballage</t>
  </si>
  <si>
    <t>Assurance</t>
  </si>
  <si>
    <t>Valeur FOB</t>
  </si>
  <si>
    <t>Droits de douane</t>
  </si>
  <si>
    <t>Stock départ</t>
  </si>
  <si>
    <t>Stock en transit</t>
  </si>
  <si>
    <t>Stock de sécurité</t>
  </si>
  <si>
    <t>Valeur EXW</t>
  </si>
  <si>
    <t>Coût d'une expédition</t>
  </si>
  <si>
    <t>Flux journalier</t>
  </si>
  <si>
    <t>Nb de jours par an</t>
  </si>
  <si>
    <t>kg</t>
  </si>
  <si>
    <t>Stock cyclique arrivée</t>
  </si>
  <si>
    <t>Délai de transport moyen</t>
  </si>
  <si>
    <t>Coefficient de sécurité</t>
  </si>
  <si>
    <t>Stock total</t>
  </si>
  <si>
    <t>Valeur stock départ</t>
  </si>
  <si>
    <t>Valeut stock en transit</t>
  </si>
  <si>
    <t>Valeur stock arrivée</t>
  </si>
  <si>
    <t>Valeur stock total</t>
  </si>
  <si>
    <t>Coût annuel de détention</t>
  </si>
  <si>
    <t>Coût de passation de cmde</t>
  </si>
  <si>
    <t>Coût total</t>
  </si>
  <si>
    <t>Coût par kg</t>
  </si>
  <si>
    <t>CASKEX</t>
  </si>
  <si>
    <t>j</t>
  </si>
  <si>
    <t>€</t>
  </si>
  <si>
    <t>jours</t>
  </si>
  <si>
    <t>/kg</t>
  </si>
  <si>
    <t>Différence</t>
  </si>
  <si>
    <t>Ecart type</t>
  </si>
  <si>
    <t>€/kg</t>
  </si>
  <si>
    <t>Valeur rendu/exped</t>
  </si>
  <si>
    <t>Loyer de l'argent</t>
  </si>
  <si>
    <t>Entreposage</t>
  </si>
  <si>
    <t>Valeur CIF</t>
  </si>
  <si>
    <t>Valeur sortie usine</t>
  </si>
  <si>
    <t>+ Emballage + Préacheminement</t>
  </si>
  <si>
    <t>+Acheminement + Assurance</t>
  </si>
  <si>
    <t>calculé sur la valeur FOB</t>
  </si>
  <si>
    <t>+ Droits de douane + Réacheminement</t>
  </si>
  <si>
    <t>Coût d'expédition annuel</t>
  </si>
  <si>
    <t>Le stock en transit ne supporte que le loyer de l'agent</t>
  </si>
  <si>
    <t>Les stocks départ et arrivée supportent le coût d'entreposage et le loyer de l'argent</t>
  </si>
  <si>
    <t>La moitié de la taille d'une expédition</t>
  </si>
  <si>
    <t>Flux journalier x Ecart-type x Coefficient de sécurité</t>
  </si>
  <si>
    <t>Coût de transport</t>
  </si>
  <si>
    <t>Valeur des stocks en entrepôt</t>
  </si>
  <si>
    <t>Coût des stocks en entrepôt</t>
  </si>
  <si>
    <t>Coût des stocks en transit</t>
  </si>
  <si>
    <t>Post-acheminement</t>
  </si>
  <si>
    <t>Pré-acheminement</t>
  </si>
  <si>
    <t>Stock arrivée</t>
  </si>
  <si>
    <t>soit</t>
  </si>
  <si>
    <t>Niveau de service</t>
  </si>
</sst>
</file>

<file path=xl/styles.xml><?xml version="1.0" encoding="utf-8"?>
<styleSheet xmlns="http://schemas.openxmlformats.org/spreadsheetml/2006/main">
  <numFmts count="1">
    <numFmt numFmtId="164" formatCode="0.0%"/>
  </numFmts>
  <fonts count="3">
    <font>
      <sz val="10"/>
      <name val="MS Sans Serif"/>
    </font>
    <font>
      <b/>
      <sz val="10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/>
    <xf numFmtId="0" fontId="2" fillId="0" borderId="0" xfId="0" applyFont="1"/>
    <xf numFmtId="0" fontId="2" fillId="6" borderId="0" xfId="0" applyFont="1" applyFill="1"/>
    <xf numFmtId="9" fontId="2" fillId="6" borderId="0" xfId="0" applyNumberFormat="1" applyFont="1" applyFill="1"/>
    <xf numFmtId="10" fontId="2" fillId="6" borderId="0" xfId="0" applyNumberFormat="1" applyFont="1" applyFill="1"/>
    <xf numFmtId="9" fontId="2" fillId="0" borderId="0" xfId="0" applyNumberFormat="1" applyFont="1"/>
    <xf numFmtId="0" fontId="1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Fill="1" applyBorder="1"/>
    <xf numFmtId="0" fontId="2" fillId="3" borderId="1" xfId="0" applyFont="1" applyFill="1" applyBorder="1"/>
    <xf numFmtId="0" fontId="2" fillId="3" borderId="2" xfId="0" applyFont="1" applyFill="1" applyBorder="1"/>
    <xf numFmtId="0" fontId="2" fillId="4" borderId="1" xfId="0" applyFont="1" applyFill="1" applyBorder="1"/>
    <xf numFmtId="0" fontId="2" fillId="4" borderId="2" xfId="0" applyFont="1" applyFill="1" applyBorder="1"/>
    <xf numFmtId="1" fontId="2" fillId="4" borderId="1" xfId="0" applyNumberFormat="1" applyFont="1" applyFill="1" applyBorder="1"/>
    <xf numFmtId="0" fontId="2" fillId="0" borderId="0" xfId="0" quotePrefix="1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quotePrefix="1" applyFont="1" applyAlignment="1">
      <alignment horizontal="right"/>
    </xf>
    <xf numFmtId="2" fontId="2" fillId="3" borderId="1" xfId="0" applyNumberFormat="1" applyFont="1" applyFill="1" applyBorder="1"/>
    <xf numFmtId="2" fontId="2" fillId="4" borderId="1" xfId="0" applyNumberFormat="1" applyFont="1" applyFill="1" applyBorder="1"/>
    <xf numFmtId="9" fontId="2" fillId="3" borderId="1" xfId="0" applyNumberFormat="1" applyFont="1" applyFill="1" applyBorder="1"/>
    <xf numFmtId="164" fontId="2" fillId="4" borderId="1" xfId="0" applyNumberFormat="1" applyFont="1" applyFill="1" applyBorder="1"/>
    <xf numFmtId="1" fontId="2" fillId="3" borderId="1" xfId="0" applyNumberFormat="1" applyFont="1" applyFill="1" applyBorder="1"/>
    <xf numFmtId="2" fontId="2" fillId="3" borderId="3" xfId="0" applyNumberFormat="1" applyFont="1" applyFill="1" applyBorder="1"/>
    <xf numFmtId="0" fontId="2" fillId="3" borderId="4" xfId="0" applyFont="1" applyFill="1" applyBorder="1"/>
    <xf numFmtId="2" fontId="2" fillId="4" borderId="3" xfId="0" applyNumberFormat="1" applyFont="1" applyFill="1" applyBorder="1"/>
    <xf numFmtId="0" fontId="2" fillId="4" borderId="4" xfId="0" applyFont="1" applyFill="1" applyBorder="1"/>
    <xf numFmtId="0" fontId="2" fillId="0" borderId="0" xfId="0" applyFont="1" applyFill="1"/>
    <xf numFmtId="0" fontId="1" fillId="5" borderId="5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1" fontId="2" fillId="5" borderId="1" xfId="0" applyNumberFormat="1" applyFont="1" applyFill="1" applyBorder="1"/>
    <xf numFmtId="0" fontId="2" fillId="5" borderId="2" xfId="0" applyFont="1" applyFill="1" applyBorder="1"/>
    <xf numFmtId="2" fontId="2" fillId="5" borderId="3" xfId="0" applyNumberFormat="1" applyFont="1" applyFill="1" applyBorder="1"/>
    <xf numFmtId="0" fontId="2" fillId="5" borderId="4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66"/>
  <sheetViews>
    <sheetView tabSelected="1" workbookViewId="0"/>
  </sheetViews>
  <sheetFormatPr baseColWidth="10" defaultRowHeight="12.75"/>
  <cols>
    <col min="1" max="1" width="26.28515625" style="2" customWidth="1"/>
    <col min="2" max="3" width="11.42578125" style="2"/>
    <col min="4" max="4" width="5.28515625" style="2" customWidth="1"/>
    <col min="5" max="16384" width="11.42578125" style="2"/>
  </cols>
  <sheetData>
    <row r="1" spans="1:7">
      <c r="A1" s="1" t="s">
        <v>33</v>
      </c>
    </row>
    <row r="3" spans="1:7">
      <c r="A3" s="2" t="s">
        <v>3</v>
      </c>
      <c r="B3" s="3">
        <v>900000</v>
      </c>
      <c r="C3" s="2" t="s">
        <v>35</v>
      </c>
    </row>
    <row r="4" spans="1:7">
      <c r="A4" s="2" t="s">
        <v>4</v>
      </c>
      <c r="B4" s="3">
        <v>50</v>
      </c>
      <c r="C4" s="2" t="s">
        <v>5</v>
      </c>
    </row>
    <row r="5" spans="1:7">
      <c r="A5" s="2" t="s">
        <v>6</v>
      </c>
      <c r="B5" s="3">
        <f>B3/(B4*1000)</f>
        <v>18</v>
      </c>
      <c r="C5" s="2" t="s">
        <v>35</v>
      </c>
    </row>
    <row r="6" spans="1:7">
      <c r="A6" s="2" t="s">
        <v>19</v>
      </c>
      <c r="B6" s="3">
        <v>360</v>
      </c>
    </row>
    <row r="7" spans="1:7">
      <c r="A7" s="2" t="s">
        <v>18</v>
      </c>
      <c r="B7" s="3">
        <f>ROUND(B4*1000/B6,0)</f>
        <v>139</v>
      </c>
      <c r="C7" s="2" t="s">
        <v>20</v>
      </c>
    </row>
    <row r="8" spans="1:7">
      <c r="A8" s="2" t="s">
        <v>42</v>
      </c>
      <c r="B8" s="4">
        <v>0.14000000000000001</v>
      </c>
    </row>
    <row r="9" spans="1:7">
      <c r="A9" s="2" t="s">
        <v>43</v>
      </c>
      <c r="B9" s="4">
        <v>0.11</v>
      </c>
    </row>
    <row r="10" spans="1:7">
      <c r="A10" s="2" t="s">
        <v>12</v>
      </c>
      <c r="B10" s="5">
        <v>8.5000000000000006E-2</v>
      </c>
    </row>
    <row r="11" spans="1:7">
      <c r="A11" s="2" t="s">
        <v>30</v>
      </c>
      <c r="B11" s="3">
        <v>60</v>
      </c>
      <c r="C11" s="2" t="s">
        <v>35</v>
      </c>
    </row>
    <row r="13" spans="1:7">
      <c r="A13" s="2" t="s">
        <v>63</v>
      </c>
      <c r="B13" s="6">
        <v>0.95</v>
      </c>
    </row>
    <row r="15" spans="1:7">
      <c r="B15" s="7" t="s">
        <v>0</v>
      </c>
      <c r="C15" s="8"/>
      <c r="D15" s="9"/>
      <c r="E15" s="10" t="s">
        <v>1</v>
      </c>
      <c r="F15" s="11"/>
      <c r="G15" s="12"/>
    </row>
    <row r="16" spans="1:7">
      <c r="B16" s="13"/>
      <c r="C16" s="14"/>
      <c r="E16" s="15"/>
      <c r="F16" s="16"/>
      <c r="G16" s="12"/>
    </row>
    <row r="17" spans="1:8">
      <c r="A17" s="2" t="s">
        <v>2</v>
      </c>
      <c r="B17" s="13">
        <v>5000</v>
      </c>
      <c r="C17" s="14" t="s">
        <v>20</v>
      </c>
      <c r="E17" s="17">
        <f>B17/3</f>
        <v>1666.6666666666667</v>
      </c>
      <c r="F17" s="16" t="s">
        <v>20</v>
      </c>
      <c r="G17" s="12"/>
    </row>
    <row r="18" spans="1:8">
      <c r="A18" s="2" t="s">
        <v>8</v>
      </c>
      <c r="B18" s="13">
        <f>B4*1000/B17</f>
        <v>10</v>
      </c>
      <c r="C18" s="14"/>
      <c r="E18" s="15">
        <f>ROUND(B4*1000/E17,0)</f>
        <v>30</v>
      </c>
      <c r="F18" s="16"/>
      <c r="G18" s="12"/>
    </row>
    <row r="19" spans="1:8">
      <c r="A19" s="2" t="s">
        <v>22</v>
      </c>
      <c r="B19" s="13">
        <v>45</v>
      </c>
      <c r="C19" s="14" t="s">
        <v>34</v>
      </c>
      <c r="E19" s="15">
        <v>6</v>
      </c>
      <c r="F19" s="16" t="s">
        <v>34</v>
      </c>
      <c r="G19" s="12"/>
    </row>
    <row r="20" spans="1:8">
      <c r="A20" s="2" t="s">
        <v>39</v>
      </c>
      <c r="B20" s="13">
        <v>8</v>
      </c>
      <c r="C20" s="14" t="s">
        <v>34</v>
      </c>
      <c r="E20" s="15">
        <v>3</v>
      </c>
      <c r="F20" s="16" t="s">
        <v>34</v>
      </c>
      <c r="G20" s="12"/>
    </row>
    <row r="21" spans="1:8">
      <c r="B21" s="13"/>
      <c r="C21" s="14"/>
      <c r="E21" s="15"/>
      <c r="F21" s="16"/>
      <c r="G21" s="12"/>
    </row>
    <row r="22" spans="1:8">
      <c r="A22" s="2" t="s">
        <v>16</v>
      </c>
      <c r="B22" s="13">
        <f>B17*$B$5</f>
        <v>90000</v>
      </c>
      <c r="C22" s="14" t="s">
        <v>35</v>
      </c>
      <c r="E22" s="15">
        <f>E17*$B$5</f>
        <v>30000</v>
      </c>
      <c r="F22" s="16" t="s">
        <v>35</v>
      </c>
      <c r="G22" s="12"/>
      <c r="H22" s="2" t="s">
        <v>45</v>
      </c>
    </row>
    <row r="23" spans="1:8">
      <c r="A23" s="2" t="s">
        <v>9</v>
      </c>
      <c r="B23" s="13">
        <f>ROUND(25/52*B17,-2)</f>
        <v>2400</v>
      </c>
      <c r="C23" s="14" t="s">
        <v>35</v>
      </c>
      <c r="E23" s="17">
        <f>0.5/10*E17</f>
        <v>83.333333333333343</v>
      </c>
      <c r="F23" s="16" t="s">
        <v>35</v>
      </c>
      <c r="G23" s="12"/>
    </row>
    <row r="24" spans="1:8">
      <c r="B24" s="13"/>
      <c r="C24" s="14"/>
      <c r="E24" s="15"/>
      <c r="F24" s="16"/>
      <c r="G24" s="12"/>
    </row>
    <row r="25" spans="1:8">
      <c r="A25" s="2" t="s">
        <v>60</v>
      </c>
      <c r="B25" s="13">
        <v>485</v>
      </c>
      <c r="C25" s="14" t="s">
        <v>35</v>
      </c>
      <c r="E25" s="15">
        <v>100</v>
      </c>
      <c r="F25" s="16" t="s">
        <v>35</v>
      </c>
      <c r="G25" s="12"/>
    </row>
    <row r="26" spans="1:8">
      <c r="A26" s="2" t="s">
        <v>11</v>
      </c>
      <c r="B26" s="13">
        <f>B22+B23+B25</f>
        <v>92885</v>
      </c>
      <c r="C26" s="14" t="s">
        <v>35</v>
      </c>
      <c r="E26" s="17">
        <f>E22+E23+E25</f>
        <v>30183.333333333332</v>
      </c>
      <c r="F26" s="16" t="s">
        <v>35</v>
      </c>
      <c r="G26" s="12"/>
      <c r="H26" s="18" t="s">
        <v>46</v>
      </c>
    </row>
    <row r="27" spans="1:8">
      <c r="A27" s="19" t="s">
        <v>37</v>
      </c>
      <c r="B27" s="13">
        <f>ROUND(B26/$B$17,2)</f>
        <v>18.579999999999998</v>
      </c>
      <c r="C27" s="14" t="s">
        <v>35</v>
      </c>
      <c r="E27" s="15">
        <f>ROUND(E26/$E$17,2)</f>
        <v>18.11</v>
      </c>
      <c r="F27" s="16" t="s">
        <v>35</v>
      </c>
      <c r="G27" s="12"/>
    </row>
    <row r="28" spans="1:8">
      <c r="B28" s="13"/>
      <c r="C28" s="14"/>
      <c r="E28" s="15"/>
      <c r="F28" s="16"/>
      <c r="G28" s="12"/>
    </row>
    <row r="29" spans="1:8">
      <c r="A29" s="2" t="s">
        <v>7</v>
      </c>
      <c r="B29" s="13">
        <v>1940</v>
      </c>
      <c r="C29" s="14" t="s">
        <v>35</v>
      </c>
      <c r="E29" s="17">
        <f>1.7*E17</f>
        <v>2833.3333333333335</v>
      </c>
      <c r="F29" s="16" t="s">
        <v>35</v>
      </c>
      <c r="G29" s="12"/>
    </row>
    <row r="30" spans="1:8">
      <c r="A30" s="2" t="s">
        <v>10</v>
      </c>
      <c r="B30" s="13">
        <f>0.15*B17</f>
        <v>750</v>
      </c>
      <c r="C30" s="14" t="s">
        <v>35</v>
      </c>
      <c r="E30" s="15">
        <v>65</v>
      </c>
      <c r="F30" s="16" t="s">
        <v>35</v>
      </c>
      <c r="G30" s="12"/>
    </row>
    <row r="31" spans="1:8">
      <c r="A31" s="20" t="s">
        <v>44</v>
      </c>
      <c r="B31" s="13">
        <f>B26+B29+B30</f>
        <v>95575</v>
      </c>
      <c r="C31" s="14" t="s">
        <v>35</v>
      </c>
      <c r="E31" s="17">
        <f>E26+E29+E30</f>
        <v>33081.666666666664</v>
      </c>
      <c r="F31" s="16" t="s">
        <v>35</v>
      </c>
      <c r="G31" s="12"/>
      <c r="H31" s="18" t="s">
        <v>47</v>
      </c>
    </row>
    <row r="32" spans="1:8">
      <c r="A32" s="21" t="s">
        <v>37</v>
      </c>
      <c r="B32" s="22">
        <f>B31/B17</f>
        <v>19.114999999999998</v>
      </c>
      <c r="C32" s="14"/>
      <c r="E32" s="23">
        <f>E31/E17</f>
        <v>19.848999999999997</v>
      </c>
      <c r="F32" s="16"/>
      <c r="G32" s="12"/>
      <c r="H32" s="18"/>
    </row>
    <row r="33" spans="1:8">
      <c r="A33" s="20"/>
      <c r="B33" s="13"/>
      <c r="C33" s="14"/>
      <c r="E33" s="15"/>
      <c r="F33" s="16"/>
      <c r="G33" s="12"/>
    </row>
    <row r="34" spans="1:8">
      <c r="A34" s="2" t="s">
        <v>12</v>
      </c>
      <c r="B34" s="13">
        <f>ROUND(B26*$B$10,-1)</f>
        <v>7900</v>
      </c>
      <c r="C34" s="14" t="s">
        <v>35</v>
      </c>
      <c r="E34" s="15">
        <f>ROUND(E26*$B$10,-1)</f>
        <v>2570</v>
      </c>
      <c r="F34" s="16" t="s">
        <v>35</v>
      </c>
      <c r="G34" s="12"/>
      <c r="H34" s="18" t="s">
        <v>48</v>
      </c>
    </row>
    <row r="35" spans="1:8">
      <c r="A35" s="2" t="s">
        <v>59</v>
      </c>
      <c r="B35" s="13">
        <v>560</v>
      </c>
      <c r="C35" s="14" t="s">
        <v>35</v>
      </c>
      <c r="E35" s="15">
        <v>123</v>
      </c>
      <c r="F35" s="16" t="s">
        <v>35</v>
      </c>
      <c r="G35" s="12"/>
    </row>
    <row r="36" spans="1:8">
      <c r="B36" s="13"/>
      <c r="C36" s="14"/>
      <c r="E36" s="15"/>
      <c r="F36" s="16"/>
      <c r="G36" s="12"/>
    </row>
    <row r="37" spans="1:8">
      <c r="A37" s="2" t="s">
        <v>55</v>
      </c>
      <c r="B37" s="13">
        <f>B23+B25+B29+B30+B35</f>
        <v>6135</v>
      </c>
      <c r="C37" s="14" t="s">
        <v>35</v>
      </c>
      <c r="E37" s="17">
        <f>E23+E25+E29+E30+E35</f>
        <v>3204.666666666667</v>
      </c>
      <c r="F37" s="16" t="s">
        <v>35</v>
      </c>
      <c r="G37" s="12"/>
    </row>
    <row r="38" spans="1:8">
      <c r="A38" s="2" t="s">
        <v>41</v>
      </c>
      <c r="B38" s="13">
        <f>B31+B35+B34</f>
        <v>104035</v>
      </c>
      <c r="C38" s="14" t="s">
        <v>35</v>
      </c>
      <c r="E38" s="17">
        <f>E31+E35+E34</f>
        <v>35774.666666666664</v>
      </c>
      <c r="F38" s="16" t="s">
        <v>35</v>
      </c>
      <c r="G38" s="12"/>
      <c r="H38" s="18" t="s">
        <v>49</v>
      </c>
    </row>
    <row r="39" spans="1:8">
      <c r="A39" s="19" t="s">
        <v>37</v>
      </c>
      <c r="B39" s="13">
        <f>ROUND(B38/$B$17,2)</f>
        <v>20.81</v>
      </c>
      <c r="C39" s="14" t="s">
        <v>35</v>
      </c>
      <c r="E39" s="15">
        <f>ROUND(E38/$E$17,2)</f>
        <v>21.46</v>
      </c>
      <c r="F39" s="16" t="s">
        <v>35</v>
      </c>
      <c r="G39" s="12"/>
    </row>
    <row r="40" spans="1:8">
      <c r="A40" s="19"/>
      <c r="B40" s="13"/>
      <c r="C40" s="14"/>
      <c r="E40" s="15"/>
      <c r="F40" s="16"/>
      <c r="G40" s="12"/>
    </row>
    <row r="41" spans="1:8">
      <c r="A41" s="2" t="s">
        <v>17</v>
      </c>
      <c r="B41" s="13">
        <f>B23+B25+B29+B30+B34+B35</f>
        <v>14035</v>
      </c>
      <c r="C41" s="14" t="s">
        <v>35</v>
      </c>
      <c r="E41" s="17">
        <f>E23+E25+E29+E30+E34+E35</f>
        <v>5774.666666666667</v>
      </c>
      <c r="F41" s="16" t="s">
        <v>35</v>
      </c>
      <c r="G41" s="12"/>
    </row>
    <row r="42" spans="1:8">
      <c r="A42" s="19" t="s">
        <v>37</v>
      </c>
      <c r="B42" s="13">
        <f>ROUND(B41/$B$17,2)</f>
        <v>2.81</v>
      </c>
      <c r="C42" s="14" t="s">
        <v>35</v>
      </c>
      <c r="E42" s="15">
        <f>ROUND(E41/$E$17,2)</f>
        <v>3.46</v>
      </c>
      <c r="F42" s="16" t="s">
        <v>35</v>
      </c>
      <c r="G42" s="12"/>
    </row>
    <row r="43" spans="1:8">
      <c r="A43" s="2" t="s">
        <v>50</v>
      </c>
      <c r="B43" s="13">
        <f>B41*B18</f>
        <v>140350</v>
      </c>
      <c r="C43" s="14" t="s">
        <v>35</v>
      </c>
      <c r="E43" s="15">
        <f>E41*E18</f>
        <v>173240</v>
      </c>
      <c r="F43" s="16" t="s">
        <v>35</v>
      </c>
      <c r="G43" s="12"/>
    </row>
    <row r="44" spans="1:8">
      <c r="B44" s="13"/>
      <c r="C44" s="14"/>
      <c r="E44" s="15"/>
      <c r="F44" s="16"/>
      <c r="G44" s="12"/>
    </row>
    <row r="45" spans="1:8">
      <c r="B45" s="13"/>
      <c r="C45" s="14"/>
      <c r="E45" s="15"/>
      <c r="F45" s="16"/>
      <c r="G45" s="12"/>
    </row>
    <row r="46" spans="1:8">
      <c r="A46" s="2" t="s">
        <v>13</v>
      </c>
      <c r="B46" s="13">
        <v>20</v>
      </c>
      <c r="C46" s="14" t="s">
        <v>36</v>
      </c>
      <c r="E46" s="15">
        <v>8</v>
      </c>
      <c r="F46" s="16" t="s">
        <v>36</v>
      </c>
      <c r="G46" s="12"/>
    </row>
    <row r="47" spans="1:8">
      <c r="B47" s="13">
        <f>B46*$B$7</f>
        <v>2780</v>
      </c>
      <c r="C47" s="14" t="s">
        <v>20</v>
      </c>
      <c r="E47" s="15">
        <f>E46*$B$7</f>
        <v>1112</v>
      </c>
      <c r="F47" s="16" t="s">
        <v>20</v>
      </c>
      <c r="G47" s="12"/>
    </row>
    <row r="48" spans="1:8">
      <c r="A48" s="2" t="s">
        <v>14</v>
      </c>
      <c r="B48" s="13">
        <v>45</v>
      </c>
      <c r="C48" s="14" t="s">
        <v>36</v>
      </c>
      <c r="E48" s="15">
        <v>6</v>
      </c>
      <c r="F48" s="16" t="s">
        <v>36</v>
      </c>
      <c r="G48" s="12"/>
    </row>
    <row r="49" spans="1:8">
      <c r="A49" s="19" t="s">
        <v>62</v>
      </c>
      <c r="B49" s="13">
        <f>B48*$B$7</f>
        <v>6255</v>
      </c>
      <c r="C49" s="14" t="s">
        <v>20</v>
      </c>
      <c r="E49" s="15">
        <f>E48*$B$7</f>
        <v>834</v>
      </c>
      <c r="F49" s="16" t="s">
        <v>20</v>
      </c>
      <c r="G49" s="12"/>
    </row>
    <row r="50" spans="1:8">
      <c r="A50" s="2" t="s">
        <v>21</v>
      </c>
      <c r="B50" s="13">
        <f>B17/2</f>
        <v>2500</v>
      </c>
      <c r="C50" s="14" t="s">
        <v>20</v>
      </c>
      <c r="E50" s="17">
        <f>E17/2</f>
        <v>833.33333333333337</v>
      </c>
      <c r="F50" s="16" t="s">
        <v>20</v>
      </c>
      <c r="G50" s="12"/>
      <c r="H50" s="2" t="s">
        <v>53</v>
      </c>
    </row>
    <row r="51" spans="1:8">
      <c r="A51" s="2" t="s">
        <v>63</v>
      </c>
      <c r="B51" s="24">
        <f>B13</f>
        <v>0.95</v>
      </c>
      <c r="C51" s="14"/>
      <c r="E51" s="25">
        <f>POWER(B51,1/3)</f>
        <v>0.9830475724915585</v>
      </c>
      <c r="F51" s="16"/>
      <c r="G51" s="12"/>
    </row>
    <row r="52" spans="1:8">
      <c r="A52" s="2" t="s">
        <v>23</v>
      </c>
      <c r="B52" s="22">
        <f>NORMSINV(B51)</f>
        <v>1.6448536269514724</v>
      </c>
      <c r="C52" s="14"/>
      <c r="E52" s="23">
        <f>NORMSINV(E51)</f>
        <v>2.1212014296805064</v>
      </c>
      <c r="F52" s="16"/>
      <c r="G52" s="12"/>
    </row>
    <row r="53" spans="1:8">
      <c r="A53" s="2" t="s">
        <v>15</v>
      </c>
      <c r="B53" s="13">
        <f>ROUNDUP($B$7*B52*B20,-1)</f>
        <v>1830</v>
      </c>
      <c r="C53" s="14" t="s">
        <v>20</v>
      </c>
      <c r="E53" s="15">
        <f>ROUNDUP($B$7*E52*E20,-1)</f>
        <v>890</v>
      </c>
      <c r="F53" s="16" t="s">
        <v>20</v>
      </c>
      <c r="G53" s="12"/>
      <c r="H53" s="2" t="s">
        <v>54</v>
      </c>
    </row>
    <row r="54" spans="1:8">
      <c r="A54" s="2" t="s">
        <v>61</v>
      </c>
      <c r="B54" s="13">
        <f>B50+B53</f>
        <v>4330</v>
      </c>
      <c r="C54" s="14" t="s">
        <v>20</v>
      </c>
      <c r="E54" s="17">
        <f>E50+E53</f>
        <v>1723.3333333333335</v>
      </c>
      <c r="F54" s="16" t="s">
        <v>20</v>
      </c>
      <c r="G54" s="12"/>
    </row>
    <row r="55" spans="1:8">
      <c r="B55" s="13"/>
      <c r="C55" s="14"/>
      <c r="E55" s="15"/>
      <c r="F55" s="16"/>
      <c r="G55" s="12"/>
    </row>
    <row r="56" spans="1:8">
      <c r="A56" s="2" t="s">
        <v>24</v>
      </c>
      <c r="B56" s="13">
        <f>ROUNDUP(SUM(B47:B53),-1)</f>
        <v>13420</v>
      </c>
      <c r="C56" s="14" t="s">
        <v>20</v>
      </c>
      <c r="E56" s="15">
        <f>ROUNDUP(SUM(E47:E53),-1)</f>
        <v>3680</v>
      </c>
      <c r="F56" s="16" t="s">
        <v>20</v>
      </c>
      <c r="G56" s="12"/>
    </row>
    <row r="57" spans="1:8">
      <c r="B57" s="13"/>
      <c r="C57" s="14"/>
      <c r="E57" s="15"/>
      <c r="F57" s="16"/>
      <c r="G57" s="12"/>
    </row>
    <row r="58" spans="1:8">
      <c r="A58" s="2" t="s">
        <v>25</v>
      </c>
      <c r="B58" s="13">
        <f>B47*$B$5</f>
        <v>50040</v>
      </c>
      <c r="C58" s="14" t="s">
        <v>35</v>
      </c>
      <c r="E58" s="15">
        <f>E47*$B$5</f>
        <v>20016</v>
      </c>
      <c r="F58" s="16" t="s">
        <v>35</v>
      </c>
      <c r="G58" s="12"/>
    </row>
    <row r="59" spans="1:8">
      <c r="A59" s="2" t="s">
        <v>26</v>
      </c>
      <c r="B59" s="13">
        <f>ROUND(B49*B27,-1)</f>
        <v>116220</v>
      </c>
      <c r="C59" s="14" t="s">
        <v>35</v>
      </c>
      <c r="E59" s="15">
        <f>ROUND(E49*E27,-1)</f>
        <v>15100</v>
      </c>
      <c r="F59" s="16" t="s">
        <v>35</v>
      </c>
      <c r="G59" s="12"/>
    </row>
    <row r="60" spans="1:8">
      <c r="A60" s="2" t="s">
        <v>27</v>
      </c>
      <c r="B60" s="13">
        <f>ROUND((B50+B53)*B39,-1)</f>
        <v>90110</v>
      </c>
      <c r="C60" s="14" t="s">
        <v>35</v>
      </c>
      <c r="E60" s="15">
        <f>ROUND((E50+E53)*E39,-1)</f>
        <v>36980</v>
      </c>
      <c r="F60" s="16" t="s">
        <v>35</v>
      </c>
      <c r="G60" s="12"/>
    </row>
    <row r="61" spans="1:8">
      <c r="B61" s="13"/>
      <c r="C61" s="14"/>
      <c r="E61" s="15"/>
      <c r="F61" s="16"/>
      <c r="G61" s="12"/>
    </row>
    <row r="62" spans="1:8">
      <c r="A62" s="2" t="s">
        <v>56</v>
      </c>
      <c r="B62" s="13">
        <f>B58+B60</f>
        <v>140150</v>
      </c>
      <c r="C62" s="14" t="s">
        <v>35</v>
      </c>
      <c r="E62" s="15">
        <f>E58+E60</f>
        <v>56996</v>
      </c>
      <c r="F62" s="16" t="s">
        <v>35</v>
      </c>
      <c r="G62" s="12"/>
    </row>
    <row r="63" spans="1:8">
      <c r="A63" s="2" t="s">
        <v>28</v>
      </c>
      <c r="B63" s="13">
        <f>SUM(B58:B60)</f>
        <v>256370</v>
      </c>
      <c r="C63" s="14" t="s">
        <v>35</v>
      </c>
      <c r="E63" s="15">
        <f>SUM(E58:E60)</f>
        <v>72096</v>
      </c>
      <c r="F63" s="16" t="s">
        <v>35</v>
      </c>
      <c r="G63" s="12"/>
    </row>
    <row r="64" spans="1:8">
      <c r="B64" s="13"/>
      <c r="C64" s="14"/>
      <c r="E64" s="15"/>
      <c r="F64" s="16"/>
      <c r="G64" s="12"/>
    </row>
    <row r="65" spans="1:8">
      <c r="A65" s="2" t="s">
        <v>57</v>
      </c>
      <c r="B65" s="26">
        <f>B62*($B$8+$B$9)</f>
        <v>35037.5</v>
      </c>
      <c r="C65" s="14" t="s">
        <v>35</v>
      </c>
      <c r="E65" s="17">
        <f>E62*($B$8+$B$9)</f>
        <v>14249</v>
      </c>
      <c r="F65" s="16" t="s">
        <v>35</v>
      </c>
      <c r="G65" s="12"/>
    </row>
    <row r="66" spans="1:8">
      <c r="A66" s="2" t="s">
        <v>58</v>
      </c>
      <c r="B66" s="26">
        <f>B59*$B$8</f>
        <v>16270.800000000001</v>
      </c>
      <c r="C66" s="14" t="s">
        <v>35</v>
      </c>
      <c r="E66" s="17">
        <f>E59*$B$8</f>
        <v>2114</v>
      </c>
      <c r="F66" s="16" t="s">
        <v>35</v>
      </c>
      <c r="G66" s="12"/>
    </row>
    <row r="67" spans="1:8">
      <c r="A67" s="2" t="s">
        <v>29</v>
      </c>
      <c r="B67" s="26">
        <f>B65+B66</f>
        <v>51308.3</v>
      </c>
      <c r="C67" s="14" t="s">
        <v>35</v>
      </c>
      <c r="E67" s="17">
        <f>E65+E66</f>
        <v>16363</v>
      </c>
      <c r="F67" s="16" t="s">
        <v>35</v>
      </c>
      <c r="G67" s="12"/>
      <c r="H67" s="2" t="s">
        <v>51</v>
      </c>
    </row>
    <row r="68" spans="1:8">
      <c r="A68" s="19" t="s">
        <v>37</v>
      </c>
      <c r="B68" s="22">
        <f>B67/($B$4*1000)</f>
        <v>1.0261660000000001</v>
      </c>
      <c r="C68" s="14" t="s">
        <v>35</v>
      </c>
      <c r="E68" s="23">
        <f>E67/($B$4*1000)</f>
        <v>0.32726</v>
      </c>
      <c r="F68" s="16" t="s">
        <v>35</v>
      </c>
      <c r="G68" s="12"/>
      <c r="H68" s="2" t="s">
        <v>52</v>
      </c>
    </row>
    <row r="69" spans="1:8">
      <c r="B69" s="13"/>
      <c r="C69" s="14"/>
      <c r="E69" s="17"/>
      <c r="F69" s="16"/>
      <c r="G69" s="12"/>
    </row>
    <row r="70" spans="1:8">
      <c r="A70" s="2" t="s">
        <v>30</v>
      </c>
      <c r="B70" s="13">
        <f>$B$11*B18</f>
        <v>600</v>
      </c>
      <c r="C70" s="14" t="s">
        <v>35</v>
      </c>
      <c r="E70" s="15">
        <f>$B$11*E18</f>
        <v>1800</v>
      </c>
      <c r="F70" s="16" t="s">
        <v>35</v>
      </c>
      <c r="G70" s="12"/>
    </row>
    <row r="71" spans="1:8">
      <c r="B71" s="13"/>
      <c r="C71" s="14"/>
      <c r="E71" s="15"/>
      <c r="F71" s="16"/>
      <c r="G71" s="12"/>
    </row>
    <row r="72" spans="1:8">
      <c r="A72" s="2" t="s">
        <v>31</v>
      </c>
      <c r="B72" s="26">
        <f>B43+B67+B70</f>
        <v>192258.3</v>
      </c>
      <c r="C72" s="14" t="s">
        <v>35</v>
      </c>
      <c r="E72" s="17">
        <f>E43+E67+E70</f>
        <v>191403</v>
      </c>
      <c r="F72" s="16" t="s">
        <v>35</v>
      </c>
      <c r="G72" s="12"/>
    </row>
    <row r="73" spans="1:8">
      <c r="B73" s="13"/>
      <c r="C73" s="14"/>
      <c r="E73" s="15"/>
      <c r="F73" s="16"/>
      <c r="G73" s="12"/>
    </row>
    <row r="74" spans="1:8">
      <c r="A74" s="2" t="s">
        <v>32</v>
      </c>
      <c r="B74" s="27">
        <f>B72/($B$4*1000)</f>
        <v>3.8451659999999999</v>
      </c>
      <c r="C74" s="28" t="s">
        <v>35</v>
      </c>
      <c r="E74" s="29">
        <f>E72/($B$4*1000)</f>
        <v>3.8280599999999998</v>
      </c>
      <c r="F74" s="30" t="s">
        <v>35</v>
      </c>
      <c r="G74" s="12"/>
    </row>
    <row r="75" spans="1:8">
      <c r="H75" s="31"/>
    </row>
    <row r="76" spans="1:8">
      <c r="C76" s="32" t="s">
        <v>38</v>
      </c>
      <c r="D76" s="33"/>
      <c r="H76" s="31"/>
    </row>
    <row r="77" spans="1:8">
      <c r="C77" s="34">
        <f>B72-E72</f>
        <v>855.29999999998836</v>
      </c>
      <c r="D77" s="35" t="s">
        <v>35</v>
      </c>
      <c r="H77" s="31"/>
    </row>
    <row r="78" spans="1:8">
      <c r="C78" s="36">
        <f>B74-E74</f>
        <v>1.7106000000000066E-2</v>
      </c>
      <c r="D78" s="37" t="s">
        <v>40</v>
      </c>
      <c r="H78" s="31"/>
    </row>
    <row r="79" spans="1:8">
      <c r="H79" s="31"/>
    </row>
    <row r="80" spans="1:8">
      <c r="H80" s="31"/>
    </row>
    <row r="81" spans="8:8">
      <c r="H81" s="31"/>
    </row>
    <row r="82" spans="8:8">
      <c r="H82" s="31"/>
    </row>
    <row r="83" spans="8:8">
      <c r="H83" s="31"/>
    </row>
    <row r="84" spans="8:8">
      <c r="H84" s="31"/>
    </row>
    <row r="85" spans="8:8">
      <c r="H85" s="31"/>
    </row>
    <row r="86" spans="8:8">
      <c r="H86" s="31"/>
    </row>
    <row r="87" spans="8:8">
      <c r="H87" s="31"/>
    </row>
    <row r="88" spans="8:8">
      <c r="H88" s="31"/>
    </row>
    <row r="89" spans="8:8">
      <c r="H89" s="31"/>
    </row>
    <row r="90" spans="8:8">
      <c r="H90" s="31"/>
    </row>
    <row r="91" spans="8:8">
      <c r="H91" s="31"/>
    </row>
    <row r="92" spans="8:8">
      <c r="H92" s="31"/>
    </row>
    <row r="93" spans="8:8">
      <c r="H93" s="31"/>
    </row>
    <row r="94" spans="8:8">
      <c r="H94" s="31"/>
    </row>
    <row r="95" spans="8:8">
      <c r="H95" s="31"/>
    </row>
    <row r="96" spans="8:8">
      <c r="H96" s="31"/>
    </row>
    <row r="97" spans="8:8">
      <c r="H97" s="31"/>
    </row>
    <row r="98" spans="8:8">
      <c r="H98" s="31"/>
    </row>
    <row r="99" spans="8:8">
      <c r="H99" s="31"/>
    </row>
    <row r="100" spans="8:8">
      <c r="H100" s="31"/>
    </row>
    <row r="101" spans="8:8">
      <c r="H101" s="31"/>
    </row>
    <row r="102" spans="8:8">
      <c r="H102" s="31"/>
    </row>
    <row r="103" spans="8:8">
      <c r="H103" s="31"/>
    </row>
    <row r="104" spans="8:8">
      <c r="H104" s="31"/>
    </row>
    <row r="105" spans="8:8">
      <c r="H105" s="31"/>
    </row>
    <row r="106" spans="8:8">
      <c r="H106" s="31"/>
    </row>
    <row r="107" spans="8:8">
      <c r="H107" s="31"/>
    </row>
    <row r="108" spans="8:8">
      <c r="H108" s="31"/>
    </row>
    <row r="109" spans="8:8">
      <c r="H109" s="31"/>
    </row>
    <row r="110" spans="8:8">
      <c r="H110" s="31"/>
    </row>
    <row r="111" spans="8:8">
      <c r="H111" s="31"/>
    </row>
    <row r="112" spans="8:8">
      <c r="H112" s="31"/>
    </row>
    <row r="113" spans="8:8">
      <c r="H113" s="31"/>
    </row>
    <row r="114" spans="8:8">
      <c r="H114" s="31"/>
    </row>
    <row r="115" spans="8:8">
      <c r="H115" s="31"/>
    </row>
    <row r="116" spans="8:8">
      <c r="H116" s="31"/>
    </row>
    <row r="117" spans="8:8">
      <c r="H117" s="31"/>
    </row>
    <row r="118" spans="8:8">
      <c r="H118" s="31"/>
    </row>
    <row r="119" spans="8:8">
      <c r="H119" s="31"/>
    </row>
    <row r="120" spans="8:8">
      <c r="H120" s="31"/>
    </row>
    <row r="121" spans="8:8">
      <c r="H121" s="31"/>
    </row>
    <row r="122" spans="8:8">
      <c r="H122" s="31"/>
    </row>
    <row r="123" spans="8:8">
      <c r="H123" s="31"/>
    </row>
    <row r="124" spans="8:8">
      <c r="H124" s="31"/>
    </row>
    <row r="125" spans="8:8">
      <c r="H125" s="31"/>
    </row>
    <row r="126" spans="8:8">
      <c r="H126" s="31"/>
    </row>
    <row r="127" spans="8:8">
      <c r="H127" s="31"/>
    </row>
    <row r="128" spans="8:8">
      <c r="H128" s="31"/>
    </row>
    <row r="129" spans="8:8">
      <c r="H129" s="31"/>
    </row>
    <row r="130" spans="8:8">
      <c r="H130" s="31"/>
    </row>
    <row r="131" spans="8:8">
      <c r="H131" s="31"/>
    </row>
    <row r="132" spans="8:8">
      <c r="H132" s="31"/>
    </row>
    <row r="133" spans="8:8">
      <c r="H133" s="31"/>
    </row>
    <row r="134" spans="8:8">
      <c r="H134" s="31"/>
    </row>
    <row r="135" spans="8:8">
      <c r="H135" s="31"/>
    </row>
    <row r="136" spans="8:8">
      <c r="H136" s="31"/>
    </row>
    <row r="137" spans="8:8">
      <c r="H137" s="31"/>
    </row>
    <row r="138" spans="8:8">
      <c r="H138" s="31"/>
    </row>
    <row r="139" spans="8:8">
      <c r="H139" s="31"/>
    </row>
    <row r="140" spans="8:8">
      <c r="H140" s="31"/>
    </row>
    <row r="141" spans="8:8">
      <c r="H141" s="31"/>
    </row>
    <row r="142" spans="8:8">
      <c r="H142" s="31"/>
    </row>
    <row r="143" spans="8:8">
      <c r="H143" s="31"/>
    </row>
    <row r="144" spans="8:8">
      <c r="H144" s="31"/>
    </row>
    <row r="145" spans="8:8">
      <c r="H145" s="31"/>
    </row>
    <row r="146" spans="8:8">
      <c r="H146" s="31"/>
    </row>
    <row r="147" spans="8:8">
      <c r="H147" s="31"/>
    </row>
    <row r="148" spans="8:8">
      <c r="H148" s="31"/>
    </row>
    <row r="149" spans="8:8">
      <c r="H149" s="31"/>
    </row>
    <row r="150" spans="8:8">
      <c r="H150" s="31"/>
    </row>
    <row r="151" spans="8:8">
      <c r="H151" s="31"/>
    </row>
    <row r="152" spans="8:8">
      <c r="H152" s="31"/>
    </row>
    <row r="153" spans="8:8">
      <c r="H153" s="31"/>
    </row>
    <row r="154" spans="8:8">
      <c r="H154" s="31"/>
    </row>
    <row r="155" spans="8:8">
      <c r="H155" s="31"/>
    </row>
    <row r="156" spans="8:8">
      <c r="H156" s="31"/>
    </row>
    <row r="157" spans="8:8">
      <c r="H157" s="31"/>
    </row>
    <row r="158" spans="8:8">
      <c r="H158" s="31"/>
    </row>
    <row r="159" spans="8:8">
      <c r="H159" s="31"/>
    </row>
    <row r="160" spans="8:8">
      <c r="H160" s="31"/>
    </row>
    <row r="161" spans="8:8">
      <c r="H161" s="31"/>
    </row>
    <row r="162" spans="8:8">
      <c r="H162" s="31"/>
    </row>
    <row r="163" spans="8:8">
      <c r="H163" s="31"/>
    </row>
    <row r="164" spans="8:8">
      <c r="H164" s="31"/>
    </row>
    <row r="165" spans="8:8">
      <c r="H165" s="31"/>
    </row>
    <row r="166" spans="8:8">
      <c r="H166" s="31"/>
    </row>
    <row r="167" spans="8:8">
      <c r="H167" s="31"/>
    </row>
    <row r="168" spans="8:8">
      <c r="H168" s="31"/>
    </row>
    <row r="169" spans="8:8">
      <c r="H169" s="31"/>
    </row>
    <row r="170" spans="8:8">
      <c r="H170" s="31"/>
    </row>
    <row r="171" spans="8:8">
      <c r="H171" s="31"/>
    </row>
    <row r="172" spans="8:8">
      <c r="H172" s="31"/>
    </row>
    <row r="173" spans="8:8">
      <c r="H173" s="31"/>
    </row>
    <row r="174" spans="8:8">
      <c r="H174" s="31"/>
    </row>
    <row r="175" spans="8:8">
      <c r="H175" s="31"/>
    </row>
    <row r="176" spans="8:8">
      <c r="H176" s="31"/>
    </row>
    <row r="177" spans="8:8">
      <c r="H177" s="31"/>
    </row>
    <row r="178" spans="8:8">
      <c r="H178" s="31"/>
    </row>
    <row r="179" spans="8:8">
      <c r="H179" s="31"/>
    </row>
    <row r="180" spans="8:8">
      <c r="H180" s="31"/>
    </row>
    <row r="181" spans="8:8">
      <c r="H181" s="31"/>
    </row>
    <row r="182" spans="8:8">
      <c r="H182" s="31"/>
    </row>
    <row r="183" spans="8:8">
      <c r="H183" s="31"/>
    </row>
    <row r="184" spans="8:8">
      <c r="H184" s="31"/>
    </row>
    <row r="185" spans="8:8">
      <c r="H185" s="31"/>
    </row>
    <row r="186" spans="8:8">
      <c r="H186" s="31"/>
    </row>
    <row r="187" spans="8:8">
      <c r="H187" s="31"/>
    </row>
    <row r="188" spans="8:8">
      <c r="H188" s="31"/>
    </row>
    <row r="189" spans="8:8">
      <c r="H189" s="31"/>
    </row>
    <row r="190" spans="8:8">
      <c r="H190" s="31"/>
    </row>
    <row r="191" spans="8:8">
      <c r="H191" s="31"/>
    </row>
    <row r="192" spans="8:8">
      <c r="H192" s="31"/>
    </row>
    <row r="193" spans="8:8">
      <c r="H193" s="31"/>
    </row>
    <row r="194" spans="8:8">
      <c r="H194" s="31"/>
    </row>
    <row r="195" spans="8:8">
      <c r="H195" s="31"/>
    </row>
    <row r="196" spans="8:8">
      <c r="H196" s="31"/>
    </row>
    <row r="197" spans="8:8">
      <c r="H197" s="31"/>
    </row>
    <row r="198" spans="8:8">
      <c r="H198" s="31"/>
    </row>
    <row r="199" spans="8:8">
      <c r="H199" s="31"/>
    </row>
    <row r="200" spans="8:8">
      <c r="H200" s="31"/>
    </row>
    <row r="201" spans="8:8">
      <c r="H201" s="31"/>
    </row>
    <row r="202" spans="8:8">
      <c r="H202" s="31"/>
    </row>
    <row r="203" spans="8:8">
      <c r="H203" s="31"/>
    </row>
    <row r="204" spans="8:8">
      <c r="H204" s="31"/>
    </row>
    <row r="205" spans="8:8">
      <c r="H205" s="31"/>
    </row>
    <row r="206" spans="8:8">
      <c r="H206" s="31"/>
    </row>
    <row r="207" spans="8:8">
      <c r="H207" s="31"/>
    </row>
    <row r="208" spans="8:8">
      <c r="H208" s="31"/>
    </row>
    <row r="209" spans="8:8">
      <c r="H209" s="31"/>
    </row>
    <row r="210" spans="8:8">
      <c r="H210" s="31"/>
    </row>
    <row r="211" spans="8:8">
      <c r="H211" s="31"/>
    </row>
    <row r="212" spans="8:8">
      <c r="H212" s="31"/>
    </row>
    <row r="213" spans="8:8">
      <c r="H213" s="31"/>
    </row>
    <row r="214" spans="8:8">
      <c r="H214" s="31"/>
    </row>
    <row r="215" spans="8:8">
      <c r="H215" s="31"/>
    </row>
    <row r="216" spans="8:8">
      <c r="H216" s="31"/>
    </row>
    <row r="217" spans="8:8">
      <c r="H217" s="31"/>
    </row>
    <row r="218" spans="8:8">
      <c r="H218" s="31"/>
    </row>
    <row r="219" spans="8:8">
      <c r="H219" s="31"/>
    </row>
    <row r="220" spans="8:8">
      <c r="H220" s="31"/>
    </row>
    <row r="221" spans="8:8">
      <c r="H221" s="31"/>
    </row>
    <row r="222" spans="8:8">
      <c r="H222" s="31"/>
    </row>
    <row r="223" spans="8:8">
      <c r="H223" s="31"/>
    </row>
    <row r="224" spans="8:8">
      <c r="H224" s="31"/>
    </row>
    <row r="225" spans="8:8">
      <c r="H225" s="31"/>
    </row>
    <row r="226" spans="8:8">
      <c r="H226" s="31"/>
    </row>
    <row r="227" spans="8:8">
      <c r="H227" s="31"/>
    </row>
    <row r="228" spans="8:8">
      <c r="H228" s="31"/>
    </row>
    <row r="229" spans="8:8">
      <c r="H229" s="31"/>
    </row>
    <row r="230" spans="8:8">
      <c r="H230" s="31"/>
    </row>
    <row r="231" spans="8:8">
      <c r="H231" s="31"/>
    </row>
    <row r="232" spans="8:8">
      <c r="H232" s="31"/>
    </row>
    <row r="233" spans="8:8">
      <c r="H233" s="31"/>
    </row>
    <row r="234" spans="8:8">
      <c r="H234" s="31"/>
    </row>
    <row r="235" spans="8:8">
      <c r="H235" s="31"/>
    </row>
    <row r="236" spans="8:8">
      <c r="H236" s="31"/>
    </row>
    <row r="237" spans="8:8">
      <c r="H237" s="31"/>
    </row>
    <row r="238" spans="8:8">
      <c r="H238" s="31"/>
    </row>
    <row r="239" spans="8:8">
      <c r="H239" s="31"/>
    </row>
    <row r="240" spans="8:8">
      <c r="H240" s="31"/>
    </row>
    <row r="241" spans="8:8">
      <c r="H241" s="31"/>
    </row>
    <row r="242" spans="8:8">
      <c r="H242" s="31"/>
    </row>
    <row r="243" spans="8:8">
      <c r="H243" s="31"/>
    </row>
    <row r="244" spans="8:8">
      <c r="H244" s="31"/>
    </row>
    <row r="245" spans="8:8">
      <c r="H245" s="31"/>
    </row>
    <row r="246" spans="8:8">
      <c r="H246" s="31"/>
    </row>
    <row r="247" spans="8:8">
      <c r="H247" s="31"/>
    </row>
    <row r="248" spans="8:8">
      <c r="H248" s="31"/>
    </row>
    <row r="249" spans="8:8">
      <c r="H249" s="31"/>
    </row>
    <row r="250" spans="8:8">
      <c r="H250" s="31"/>
    </row>
    <row r="251" spans="8:8">
      <c r="H251" s="31"/>
    </row>
    <row r="252" spans="8:8">
      <c r="H252" s="31"/>
    </row>
    <row r="253" spans="8:8">
      <c r="H253" s="31"/>
    </row>
    <row r="254" spans="8:8">
      <c r="H254" s="31"/>
    </row>
    <row r="255" spans="8:8">
      <c r="H255" s="31"/>
    </row>
    <row r="256" spans="8:8">
      <c r="H256" s="31"/>
    </row>
    <row r="257" spans="8:8">
      <c r="H257" s="31"/>
    </row>
    <row r="258" spans="8:8">
      <c r="H258" s="31"/>
    </row>
    <row r="259" spans="8:8">
      <c r="H259" s="31"/>
    </row>
    <row r="260" spans="8:8">
      <c r="H260" s="31"/>
    </row>
    <row r="261" spans="8:8">
      <c r="H261" s="31"/>
    </row>
    <row r="262" spans="8:8">
      <c r="H262" s="31"/>
    </row>
    <row r="263" spans="8:8">
      <c r="H263" s="31"/>
    </row>
    <row r="264" spans="8:8">
      <c r="H264" s="31"/>
    </row>
    <row r="265" spans="8:8">
      <c r="H265" s="31"/>
    </row>
    <row r="266" spans="8:8">
      <c r="H266" s="31"/>
    </row>
    <row r="267" spans="8:8">
      <c r="H267" s="31"/>
    </row>
    <row r="268" spans="8:8">
      <c r="H268" s="31"/>
    </row>
    <row r="269" spans="8:8">
      <c r="H269" s="31"/>
    </row>
    <row r="270" spans="8:8">
      <c r="H270" s="31"/>
    </row>
    <row r="271" spans="8:8">
      <c r="H271" s="31"/>
    </row>
    <row r="272" spans="8:8">
      <c r="H272" s="31"/>
    </row>
    <row r="273" spans="8:8">
      <c r="H273" s="31"/>
    </row>
    <row r="274" spans="8:8">
      <c r="H274" s="31"/>
    </row>
    <row r="275" spans="8:8">
      <c r="H275" s="31"/>
    </row>
    <row r="276" spans="8:8">
      <c r="H276" s="31"/>
    </row>
    <row r="277" spans="8:8">
      <c r="H277" s="31"/>
    </row>
    <row r="278" spans="8:8">
      <c r="H278" s="31"/>
    </row>
    <row r="279" spans="8:8">
      <c r="H279" s="31"/>
    </row>
    <row r="280" spans="8:8">
      <c r="H280" s="31"/>
    </row>
    <row r="281" spans="8:8">
      <c r="H281" s="31"/>
    </row>
    <row r="282" spans="8:8">
      <c r="H282" s="31"/>
    </row>
    <row r="283" spans="8:8">
      <c r="H283" s="31"/>
    </row>
    <row r="284" spans="8:8">
      <c r="H284" s="31"/>
    </row>
    <row r="285" spans="8:8">
      <c r="H285" s="31"/>
    </row>
    <row r="286" spans="8:8">
      <c r="H286" s="31"/>
    </row>
    <row r="287" spans="8:8">
      <c r="H287" s="31"/>
    </row>
    <row r="288" spans="8:8">
      <c r="H288" s="31"/>
    </row>
    <row r="289" spans="8:8">
      <c r="H289" s="31"/>
    </row>
    <row r="290" spans="8:8">
      <c r="H290" s="31"/>
    </row>
    <row r="291" spans="8:8">
      <c r="H291" s="31"/>
    </row>
    <row r="292" spans="8:8">
      <c r="H292" s="31"/>
    </row>
    <row r="293" spans="8:8">
      <c r="H293" s="31"/>
    </row>
    <row r="294" spans="8:8">
      <c r="H294" s="31"/>
    </row>
    <row r="295" spans="8:8">
      <c r="H295" s="31"/>
    </row>
    <row r="296" spans="8:8">
      <c r="H296" s="31"/>
    </row>
    <row r="297" spans="8:8">
      <c r="H297" s="31"/>
    </row>
    <row r="298" spans="8:8">
      <c r="H298" s="31"/>
    </row>
    <row r="299" spans="8:8">
      <c r="H299" s="31"/>
    </row>
    <row r="300" spans="8:8">
      <c r="H300" s="31"/>
    </row>
    <row r="301" spans="8:8">
      <c r="H301" s="31"/>
    </row>
    <row r="302" spans="8:8">
      <c r="H302" s="31"/>
    </row>
    <row r="303" spans="8:8">
      <c r="H303" s="31"/>
    </row>
    <row r="304" spans="8:8">
      <c r="H304" s="31"/>
    </row>
    <row r="305" spans="8:8">
      <c r="H305" s="31"/>
    </row>
    <row r="306" spans="8:8">
      <c r="H306" s="31"/>
    </row>
    <row r="307" spans="8:8">
      <c r="H307" s="31"/>
    </row>
    <row r="308" spans="8:8">
      <c r="H308" s="31"/>
    </row>
    <row r="309" spans="8:8">
      <c r="H309" s="31"/>
    </row>
    <row r="310" spans="8:8">
      <c r="H310" s="31"/>
    </row>
    <row r="311" spans="8:8">
      <c r="H311" s="31"/>
    </row>
    <row r="312" spans="8:8">
      <c r="H312" s="31"/>
    </row>
    <row r="313" spans="8:8">
      <c r="H313" s="31"/>
    </row>
    <row r="314" spans="8:8">
      <c r="H314" s="31"/>
    </row>
    <row r="315" spans="8:8">
      <c r="H315" s="31"/>
    </row>
    <row r="316" spans="8:8">
      <c r="H316" s="31"/>
    </row>
    <row r="317" spans="8:8">
      <c r="H317" s="31"/>
    </row>
    <row r="318" spans="8:8">
      <c r="H318" s="31"/>
    </row>
    <row r="319" spans="8:8">
      <c r="H319" s="31"/>
    </row>
    <row r="320" spans="8:8">
      <c r="H320" s="31"/>
    </row>
    <row r="321" spans="8:8">
      <c r="H321" s="31"/>
    </row>
    <row r="322" spans="8:8">
      <c r="H322" s="31"/>
    </row>
    <row r="323" spans="8:8">
      <c r="H323" s="31"/>
    </row>
    <row r="324" spans="8:8">
      <c r="H324" s="31"/>
    </row>
    <row r="325" spans="8:8">
      <c r="H325" s="31"/>
    </row>
    <row r="326" spans="8:8">
      <c r="H326" s="31"/>
    </row>
    <row r="327" spans="8:8">
      <c r="H327" s="31"/>
    </row>
    <row r="328" spans="8:8">
      <c r="H328" s="31"/>
    </row>
    <row r="329" spans="8:8">
      <c r="H329" s="31"/>
    </row>
    <row r="330" spans="8:8">
      <c r="H330" s="31"/>
    </row>
    <row r="331" spans="8:8">
      <c r="H331" s="31"/>
    </row>
    <row r="332" spans="8:8">
      <c r="H332" s="31"/>
    </row>
    <row r="333" spans="8:8">
      <c r="H333" s="31"/>
    </row>
    <row r="334" spans="8:8">
      <c r="H334" s="31"/>
    </row>
    <row r="335" spans="8:8">
      <c r="H335" s="31"/>
    </row>
    <row r="336" spans="8:8">
      <c r="H336" s="31"/>
    </row>
    <row r="337" spans="8:8">
      <c r="H337" s="31"/>
    </row>
    <row r="338" spans="8:8">
      <c r="H338" s="31"/>
    </row>
    <row r="339" spans="8:8">
      <c r="H339" s="31"/>
    </row>
    <row r="340" spans="8:8">
      <c r="H340" s="31"/>
    </row>
    <row r="341" spans="8:8">
      <c r="H341" s="31"/>
    </row>
    <row r="342" spans="8:8">
      <c r="H342" s="31"/>
    </row>
    <row r="343" spans="8:8">
      <c r="H343" s="31"/>
    </row>
    <row r="344" spans="8:8">
      <c r="H344" s="31"/>
    </row>
    <row r="345" spans="8:8">
      <c r="H345" s="31"/>
    </row>
    <row r="346" spans="8:8">
      <c r="H346" s="31"/>
    </row>
    <row r="347" spans="8:8">
      <c r="H347" s="31"/>
    </row>
    <row r="348" spans="8:8">
      <c r="H348" s="31"/>
    </row>
    <row r="349" spans="8:8">
      <c r="H349" s="31"/>
    </row>
    <row r="350" spans="8:8">
      <c r="H350" s="31"/>
    </row>
    <row r="351" spans="8:8">
      <c r="H351" s="31"/>
    </row>
    <row r="352" spans="8:8">
      <c r="H352" s="31"/>
    </row>
    <row r="353" spans="8:8">
      <c r="H353" s="31"/>
    </row>
    <row r="354" spans="8:8">
      <c r="H354" s="31"/>
    </row>
    <row r="355" spans="8:8">
      <c r="H355" s="31"/>
    </row>
    <row r="356" spans="8:8">
      <c r="H356" s="31"/>
    </row>
    <row r="357" spans="8:8">
      <c r="H357" s="31"/>
    </row>
    <row r="358" spans="8:8">
      <c r="H358" s="31"/>
    </row>
    <row r="359" spans="8:8">
      <c r="H359" s="31"/>
    </row>
    <row r="360" spans="8:8">
      <c r="H360" s="31"/>
    </row>
    <row r="361" spans="8:8">
      <c r="H361" s="31"/>
    </row>
    <row r="362" spans="8:8">
      <c r="H362" s="31"/>
    </row>
    <row r="363" spans="8:8">
      <c r="H363" s="31"/>
    </row>
    <row r="364" spans="8:8">
      <c r="H364" s="31"/>
    </row>
    <row r="365" spans="8:8">
      <c r="H365" s="31"/>
    </row>
    <row r="366" spans="8:8">
      <c r="H366" s="31"/>
    </row>
    <row r="367" spans="8:8">
      <c r="H367" s="31"/>
    </row>
    <row r="368" spans="8:8">
      <c r="H368" s="31"/>
    </row>
    <row r="369" spans="8:8">
      <c r="H369" s="31"/>
    </row>
    <row r="370" spans="8:8">
      <c r="H370" s="31"/>
    </row>
    <row r="371" spans="8:8">
      <c r="H371" s="31"/>
    </row>
    <row r="372" spans="8:8">
      <c r="H372" s="31"/>
    </row>
    <row r="373" spans="8:8">
      <c r="H373" s="31"/>
    </row>
    <row r="374" spans="8:8">
      <c r="H374" s="31"/>
    </row>
    <row r="375" spans="8:8">
      <c r="H375" s="31"/>
    </row>
    <row r="376" spans="8:8">
      <c r="H376" s="31"/>
    </row>
    <row r="377" spans="8:8">
      <c r="H377" s="31"/>
    </row>
    <row r="378" spans="8:8">
      <c r="H378" s="31"/>
    </row>
    <row r="379" spans="8:8">
      <c r="H379" s="31"/>
    </row>
    <row r="380" spans="8:8">
      <c r="H380" s="31"/>
    </row>
    <row r="381" spans="8:8">
      <c r="H381" s="31"/>
    </row>
    <row r="382" spans="8:8">
      <c r="H382" s="31"/>
    </row>
    <row r="383" spans="8:8">
      <c r="H383" s="31"/>
    </row>
    <row r="384" spans="8:8">
      <c r="H384" s="31"/>
    </row>
    <row r="385" spans="8:8">
      <c r="H385" s="31"/>
    </row>
    <row r="386" spans="8:8">
      <c r="H386" s="31"/>
    </row>
    <row r="387" spans="8:8">
      <c r="H387" s="31"/>
    </row>
    <row r="388" spans="8:8">
      <c r="H388" s="31"/>
    </row>
    <row r="389" spans="8:8">
      <c r="H389" s="31"/>
    </row>
    <row r="390" spans="8:8">
      <c r="H390" s="31"/>
    </row>
    <row r="391" spans="8:8">
      <c r="H391" s="31"/>
    </row>
    <row r="392" spans="8:8">
      <c r="H392" s="31"/>
    </row>
    <row r="393" spans="8:8">
      <c r="H393" s="31"/>
    </row>
    <row r="394" spans="8:8">
      <c r="H394" s="31"/>
    </row>
    <row r="395" spans="8:8">
      <c r="H395" s="31"/>
    </row>
    <row r="396" spans="8:8">
      <c r="H396" s="31"/>
    </row>
    <row r="397" spans="8:8">
      <c r="H397" s="31"/>
    </row>
    <row r="398" spans="8:8">
      <c r="H398" s="31"/>
    </row>
    <row r="399" spans="8:8">
      <c r="H399" s="31"/>
    </row>
    <row r="400" spans="8:8">
      <c r="H400" s="31"/>
    </row>
    <row r="401" spans="8:8">
      <c r="H401" s="31"/>
    </row>
    <row r="402" spans="8:8">
      <c r="H402" s="31"/>
    </row>
    <row r="403" spans="8:8">
      <c r="H403" s="31"/>
    </row>
    <row r="404" spans="8:8">
      <c r="H404" s="31"/>
    </row>
    <row r="405" spans="8:8">
      <c r="H405" s="31"/>
    </row>
    <row r="406" spans="8:8">
      <c r="H406" s="31"/>
    </row>
    <row r="407" spans="8:8">
      <c r="H407" s="31"/>
    </row>
    <row r="408" spans="8:8">
      <c r="H408" s="31"/>
    </row>
    <row r="409" spans="8:8">
      <c r="H409" s="31"/>
    </row>
    <row r="410" spans="8:8">
      <c r="H410" s="31"/>
    </row>
    <row r="411" spans="8:8">
      <c r="H411" s="31"/>
    </row>
    <row r="412" spans="8:8">
      <c r="H412" s="31"/>
    </row>
    <row r="413" spans="8:8">
      <c r="H413" s="31"/>
    </row>
    <row r="414" spans="8:8">
      <c r="H414" s="31"/>
    </row>
    <row r="415" spans="8:8">
      <c r="H415" s="31"/>
    </row>
    <row r="416" spans="8:8">
      <c r="H416" s="31"/>
    </row>
    <row r="417" spans="8:8">
      <c r="H417" s="31"/>
    </row>
    <row r="418" spans="8:8">
      <c r="H418" s="31"/>
    </row>
    <row r="419" spans="8:8">
      <c r="H419" s="31"/>
    </row>
    <row r="420" spans="8:8">
      <c r="H420" s="31"/>
    </row>
    <row r="421" spans="8:8">
      <c r="H421" s="31"/>
    </row>
    <row r="422" spans="8:8">
      <c r="H422" s="31"/>
    </row>
    <row r="423" spans="8:8">
      <c r="H423" s="31"/>
    </row>
    <row r="424" spans="8:8">
      <c r="H424" s="31"/>
    </row>
    <row r="425" spans="8:8">
      <c r="H425" s="31"/>
    </row>
    <row r="426" spans="8:8">
      <c r="H426" s="31"/>
    </row>
    <row r="427" spans="8:8">
      <c r="H427" s="31"/>
    </row>
    <row r="428" spans="8:8">
      <c r="H428" s="31"/>
    </row>
    <row r="429" spans="8:8">
      <c r="H429" s="31"/>
    </row>
    <row r="430" spans="8:8">
      <c r="H430" s="31"/>
    </row>
    <row r="431" spans="8:8">
      <c r="H431" s="31"/>
    </row>
    <row r="432" spans="8:8">
      <c r="H432" s="31"/>
    </row>
    <row r="433" spans="8:8">
      <c r="H433" s="31"/>
    </row>
    <row r="434" spans="8:8">
      <c r="H434" s="31"/>
    </row>
    <row r="435" spans="8:8">
      <c r="H435" s="31"/>
    </row>
    <row r="436" spans="8:8">
      <c r="H436" s="31"/>
    </row>
    <row r="437" spans="8:8">
      <c r="H437" s="31"/>
    </row>
    <row r="438" spans="8:8">
      <c r="H438" s="31"/>
    </row>
    <row r="439" spans="8:8">
      <c r="H439" s="31"/>
    </row>
    <row r="440" spans="8:8">
      <c r="H440" s="31"/>
    </row>
    <row r="441" spans="8:8">
      <c r="H441" s="31"/>
    </row>
    <row r="442" spans="8:8">
      <c r="H442" s="31"/>
    </row>
    <row r="443" spans="8:8">
      <c r="H443" s="31"/>
    </row>
    <row r="444" spans="8:8">
      <c r="H444" s="31"/>
    </row>
    <row r="445" spans="8:8">
      <c r="H445" s="31"/>
    </row>
    <row r="446" spans="8:8">
      <c r="H446" s="31"/>
    </row>
    <row r="447" spans="8:8">
      <c r="H447" s="31"/>
    </row>
    <row r="448" spans="8:8">
      <c r="H448" s="31"/>
    </row>
    <row r="449" spans="8:8">
      <c r="H449" s="31"/>
    </row>
    <row r="450" spans="8:8">
      <c r="H450" s="31"/>
    </row>
    <row r="451" spans="8:8">
      <c r="H451" s="31"/>
    </row>
    <row r="452" spans="8:8">
      <c r="H452" s="31"/>
    </row>
    <row r="453" spans="8:8">
      <c r="H453" s="31"/>
    </row>
    <row r="454" spans="8:8">
      <c r="H454" s="31"/>
    </row>
    <row r="455" spans="8:8">
      <c r="H455" s="31"/>
    </row>
    <row r="456" spans="8:8">
      <c r="H456" s="31"/>
    </row>
    <row r="457" spans="8:8">
      <c r="H457" s="31"/>
    </row>
    <row r="458" spans="8:8">
      <c r="H458" s="31"/>
    </row>
    <row r="459" spans="8:8">
      <c r="H459" s="31"/>
    </row>
    <row r="460" spans="8:8">
      <c r="H460" s="31"/>
    </row>
    <row r="461" spans="8:8">
      <c r="H461" s="31"/>
    </row>
    <row r="462" spans="8:8">
      <c r="H462" s="31"/>
    </row>
    <row r="463" spans="8:8">
      <c r="H463" s="31"/>
    </row>
    <row r="464" spans="8:8">
      <c r="H464" s="31"/>
    </row>
    <row r="465" spans="8:8">
      <c r="H465" s="31"/>
    </row>
    <row r="466" spans="8:8">
      <c r="H466" s="31"/>
    </row>
    <row r="467" spans="8:8">
      <c r="H467" s="31"/>
    </row>
    <row r="468" spans="8:8">
      <c r="H468" s="31"/>
    </row>
    <row r="469" spans="8:8">
      <c r="H469" s="31"/>
    </row>
    <row r="470" spans="8:8">
      <c r="H470" s="31"/>
    </row>
    <row r="471" spans="8:8">
      <c r="H471" s="31"/>
    </row>
    <row r="472" spans="8:8">
      <c r="H472" s="31"/>
    </row>
    <row r="473" spans="8:8">
      <c r="H473" s="31"/>
    </row>
    <row r="474" spans="8:8">
      <c r="H474" s="31"/>
    </row>
    <row r="475" spans="8:8">
      <c r="H475" s="31"/>
    </row>
    <row r="476" spans="8:8">
      <c r="H476" s="31"/>
    </row>
    <row r="477" spans="8:8">
      <c r="H477" s="31"/>
    </row>
    <row r="478" spans="8:8">
      <c r="H478" s="31"/>
    </row>
    <row r="479" spans="8:8">
      <c r="H479" s="31"/>
    </row>
    <row r="480" spans="8:8">
      <c r="H480" s="31"/>
    </row>
    <row r="481" spans="8:8">
      <c r="H481" s="31"/>
    </row>
    <row r="482" spans="8:8">
      <c r="H482" s="31"/>
    </row>
    <row r="483" spans="8:8">
      <c r="H483" s="31"/>
    </row>
    <row r="484" spans="8:8">
      <c r="H484" s="31"/>
    </row>
    <row r="485" spans="8:8">
      <c r="H485" s="31"/>
    </row>
    <row r="486" spans="8:8">
      <c r="H486" s="31"/>
    </row>
    <row r="487" spans="8:8">
      <c r="H487" s="31"/>
    </row>
    <row r="488" spans="8:8">
      <c r="H488" s="31"/>
    </row>
    <row r="489" spans="8:8">
      <c r="H489" s="31"/>
    </row>
    <row r="490" spans="8:8">
      <c r="H490" s="31"/>
    </row>
    <row r="491" spans="8:8">
      <c r="H491" s="31"/>
    </row>
    <row r="492" spans="8:8">
      <c r="H492" s="31"/>
    </row>
    <row r="493" spans="8:8">
      <c r="H493" s="31"/>
    </row>
    <row r="494" spans="8:8">
      <c r="H494" s="31"/>
    </row>
    <row r="495" spans="8:8">
      <c r="H495" s="31"/>
    </row>
    <row r="496" spans="8:8">
      <c r="H496" s="31"/>
    </row>
    <row r="497" spans="8:8">
      <c r="H497" s="31"/>
    </row>
    <row r="498" spans="8:8">
      <c r="H498" s="31"/>
    </row>
    <row r="499" spans="8:8">
      <c r="H499" s="31"/>
    </row>
    <row r="500" spans="8:8">
      <c r="H500" s="31"/>
    </row>
    <row r="501" spans="8:8">
      <c r="H501" s="31"/>
    </row>
    <row r="502" spans="8:8">
      <c r="H502" s="31"/>
    </row>
    <row r="503" spans="8:8">
      <c r="H503" s="31"/>
    </row>
    <row r="504" spans="8:8">
      <c r="H504" s="31"/>
    </row>
    <row r="505" spans="8:8">
      <c r="H505" s="31"/>
    </row>
    <row r="506" spans="8:8">
      <c r="H506" s="31"/>
    </row>
    <row r="507" spans="8:8">
      <c r="H507" s="31"/>
    </row>
    <row r="508" spans="8:8">
      <c r="H508" s="31"/>
    </row>
    <row r="509" spans="8:8">
      <c r="H509" s="31"/>
    </row>
    <row r="510" spans="8:8">
      <c r="H510" s="31"/>
    </row>
    <row r="511" spans="8:8">
      <c r="H511" s="31"/>
    </row>
    <row r="512" spans="8:8">
      <c r="H512" s="31"/>
    </row>
    <row r="513" spans="8:8">
      <c r="H513" s="31"/>
    </row>
    <row r="514" spans="8:8">
      <c r="H514" s="31"/>
    </row>
    <row r="515" spans="8:8">
      <c r="H515" s="31"/>
    </row>
    <row r="516" spans="8:8">
      <c r="H516" s="31"/>
    </row>
    <row r="517" spans="8:8">
      <c r="H517" s="31"/>
    </row>
    <row r="518" spans="8:8">
      <c r="H518" s="31"/>
    </row>
    <row r="519" spans="8:8">
      <c r="H519" s="31"/>
    </row>
    <row r="520" spans="8:8">
      <c r="H520" s="31"/>
    </row>
    <row r="521" spans="8:8">
      <c r="H521" s="31"/>
    </row>
    <row r="522" spans="8:8">
      <c r="H522" s="31"/>
    </row>
    <row r="523" spans="8:8">
      <c r="H523" s="31"/>
    </row>
    <row r="524" spans="8:8">
      <c r="H524" s="31"/>
    </row>
    <row r="525" spans="8:8">
      <c r="H525" s="31"/>
    </row>
    <row r="526" spans="8:8">
      <c r="H526" s="31"/>
    </row>
    <row r="527" spans="8:8">
      <c r="H527" s="31"/>
    </row>
    <row r="528" spans="8:8">
      <c r="H528" s="31"/>
    </row>
    <row r="529" spans="8:8">
      <c r="H529" s="31"/>
    </row>
    <row r="530" spans="8:8">
      <c r="H530" s="31"/>
    </row>
    <row r="531" spans="8:8">
      <c r="H531" s="31"/>
    </row>
    <row r="532" spans="8:8">
      <c r="H532" s="31"/>
    </row>
    <row r="533" spans="8:8">
      <c r="H533" s="31"/>
    </row>
    <row r="534" spans="8:8">
      <c r="H534" s="31"/>
    </row>
    <row r="535" spans="8:8">
      <c r="H535" s="31"/>
    </row>
    <row r="536" spans="8:8">
      <c r="H536" s="31"/>
    </row>
    <row r="537" spans="8:8">
      <c r="H537" s="31"/>
    </row>
    <row r="538" spans="8:8">
      <c r="H538" s="31"/>
    </row>
    <row r="539" spans="8:8">
      <c r="H539" s="31"/>
    </row>
    <row r="540" spans="8:8">
      <c r="H540" s="31"/>
    </row>
    <row r="541" spans="8:8">
      <c r="H541" s="31"/>
    </row>
    <row r="542" spans="8:8">
      <c r="H542" s="31"/>
    </row>
    <row r="543" spans="8:8">
      <c r="H543" s="31"/>
    </row>
    <row r="544" spans="8:8">
      <c r="H544" s="31"/>
    </row>
    <row r="545" spans="8:8">
      <c r="H545" s="31"/>
    </row>
    <row r="546" spans="8:8">
      <c r="H546" s="31"/>
    </row>
    <row r="547" spans="8:8">
      <c r="H547" s="31"/>
    </row>
    <row r="548" spans="8:8">
      <c r="H548" s="31"/>
    </row>
    <row r="549" spans="8:8">
      <c r="H549" s="31"/>
    </row>
    <row r="550" spans="8:8">
      <c r="H550" s="31"/>
    </row>
    <row r="551" spans="8:8">
      <c r="H551" s="31"/>
    </row>
    <row r="552" spans="8:8">
      <c r="H552" s="31"/>
    </row>
    <row r="553" spans="8:8">
      <c r="H553" s="31"/>
    </row>
    <row r="554" spans="8:8">
      <c r="H554" s="31"/>
    </row>
    <row r="555" spans="8:8">
      <c r="H555" s="31"/>
    </row>
    <row r="556" spans="8:8">
      <c r="H556" s="31"/>
    </row>
    <row r="557" spans="8:8">
      <c r="H557" s="31"/>
    </row>
    <row r="558" spans="8:8">
      <c r="H558" s="31"/>
    </row>
    <row r="559" spans="8:8">
      <c r="H559" s="31"/>
    </row>
    <row r="560" spans="8:8">
      <c r="H560" s="31"/>
    </row>
    <row r="561" spans="8:8">
      <c r="H561" s="31"/>
    </row>
    <row r="562" spans="8:8">
      <c r="H562" s="31"/>
    </row>
    <row r="563" spans="8:8">
      <c r="H563" s="31"/>
    </row>
    <row r="564" spans="8:8">
      <c r="H564" s="31"/>
    </row>
    <row r="565" spans="8:8">
      <c r="H565" s="31"/>
    </row>
    <row r="566" spans="8:8">
      <c r="H566" s="31"/>
    </row>
    <row r="567" spans="8:8">
      <c r="H567" s="31"/>
    </row>
    <row r="568" spans="8:8">
      <c r="H568" s="31"/>
    </row>
    <row r="569" spans="8:8">
      <c r="H569" s="31"/>
    </row>
    <row r="570" spans="8:8">
      <c r="H570" s="31"/>
    </row>
    <row r="571" spans="8:8">
      <c r="H571" s="31"/>
    </row>
    <row r="572" spans="8:8">
      <c r="H572" s="31"/>
    </row>
    <row r="573" spans="8:8">
      <c r="H573" s="31"/>
    </row>
    <row r="574" spans="8:8">
      <c r="H574" s="31"/>
    </row>
    <row r="575" spans="8:8">
      <c r="H575" s="31"/>
    </row>
    <row r="576" spans="8:8">
      <c r="H576" s="31"/>
    </row>
    <row r="577" spans="8:8">
      <c r="H577" s="31"/>
    </row>
    <row r="578" spans="8:8">
      <c r="H578" s="31"/>
    </row>
    <row r="579" spans="8:8">
      <c r="H579" s="31"/>
    </row>
    <row r="580" spans="8:8">
      <c r="H580" s="31"/>
    </row>
    <row r="581" spans="8:8">
      <c r="H581" s="31"/>
    </row>
    <row r="582" spans="8:8">
      <c r="H582" s="31"/>
    </row>
    <row r="583" spans="8:8">
      <c r="H583" s="31"/>
    </row>
    <row r="584" spans="8:8">
      <c r="H584" s="31"/>
    </row>
    <row r="585" spans="8:8">
      <c r="H585" s="31"/>
    </row>
    <row r="586" spans="8:8">
      <c r="H586" s="31"/>
    </row>
    <row r="587" spans="8:8">
      <c r="H587" s="31"/>
    </row>
    <row r="588" spans="8:8">
      <c r="H588" s="31"/>
    </row>
    <row r="589" spans="8:8">
      <c r="H589" s="31"/>
    </row>
    <row r="590" spans="8:8">
      <c r="H590" s="31"/>
    </row>
    <row r="591" spans="8:8">
      <c r="H591" s="31"/>
    </row>
    <row r="592" spans="8:8">
      <c r="H592" s="31"/>
    </row>
    <row r="593" spans="8:8">
      <c r="H593" s="31"/>
    </row>
    <row r="594" spans="8:8">
      <c r="H594" s="31"/>
    </row>
    <row r="595" spans="8:8">
      <c r="H595" s="31"/>
    </row>
    <row r="596" spans="8:8">
      <c r="H596" s="31"/>
    </row>
    <row r="597" spans="8:8">
      <c r="H597" s="31"/>
    </row>
    <row r="598" spans="8:8">
      <c r="H598" s="31"/>
    </row>
    <row r="599" spans="8:8">
      <c r="H599" s="31"/>
    </row>
    <row r="600" spans="8:8">
      <c r="H600" s="31"/>
    </row>
    <row r="601" spans="8:8">
      <c r="H601" s="31"/>
    </row>
    <row r="602" spans="8:8">
      <c r="H602" s="31"/>
    </row>
    <row r="603" spans="8:8">
      <c r="H603" s="31"/>
    </row>
    <row r="604" spans="8:8">
      <c r="H604" s="31"/>
    </row>
    <row r="605" spans="8:8">
      <c r="H605" s="31"/>
    </row>
    <row r="606" spans="8:8">
      <c r="H606" s="31"/>
    </row>
    <row r="607" spans="8:8">
      <c r="H607" s="31"/>
    </row>
    <row r="608" spans="8:8">
      <c r="H608" s="31"/>
    </row>
    <row r="609" spans="8:8">
      <c r="H609" s="31"/>
    </row>
    <row r="610" spans="8:8">
      <c r="H610" s="31"/>
    </row>
    <row r="611" spans="8:8">
      <c r="H611" s="31"/>
    </row>
    <row r="612" spans="8:8">
      <c r="H612" s="31"/>
    </row>
    <row r="613" spans="8:8">
      <c r="H613" s="31"/>
    </row>
    <row r="614" spans="8:8">
      <c r="H614" s="31"/>
    </row>
    <row r="615" spans="8:8">
      <c r="H615" s="31"/>
    </row>
    <row r="616" spans="8:8">
      <c r="H616" s="31"/>
    </row>
    <row r="617" spans="8:8">
      <c r="H617" s="31"/>
    </row>
    <row r="618" spans="8:8">
      <c r="H618" s="31"/>
    </row>
    <row r="619" spans="8:8">
      <c r="H619" s="31"/>
    </row>
    <row r="620" spans="8:8">
      <c r="H620" s="31"/>
    </row>
    <row r="621" spans="8:8">
      <c r="H621" s="31"/>
    </row>
    <row r="622" spans="8:8">
      <c r="H622" s="31"/>
    </row>
    <row r="623" spans="8:8">
      <c r="H623" s="31"/>
    </row>
    <row r="624" spans="8:8">
      <c r="H624" s="31"/>
    </row>
    <row r="625" spans="8:8">
      <c r="H625" s="31"/>
    </row>
    <row r="626" spans="8:8">
      <c r="H626" s="31"/>
    </row>
    <row r="627" spans="8:8">
      <c r="H627" s="31"/>
    </row>
    <row r="628" spans="8:8">
      <c r="H628" s="31"/>
    </row>
    <row r="629" spans="8:8">
      <c r="H629" s="31"/>
    </row>
    <row r="630" spans="8:8">
      <c r="H630" s="31"/>
    </row>
    <row r="631" spans="8:8">
      <c r="H631" s="31"/>
    </row>
    <row r="632" spans="8:8">
      <c r="H632" s="31"/>
    </row>
    <row r="633" spans="8:8">
      <c r="H633" s="31"/>
    </row>
    <row r="634" spans="8:8">
      <c r="H634" s="31"/>
    </row>
    <row r="635" spans="8:8">
      <c r="H635" s="31"/>
    </row>
    <row r="636" spans="8:8">
      <c r="H636" s="31"/>
    </row>
    <row r="637" spans="8:8">
      <c r="H637" s="31"/>
    </row>
    <row r="638" spans="8:8">
      <c r="H638" s="31"/>
    </row>
    <row r="639" spans="8:8">
      <c r="H639" s="31"/>
    </row>
    <row r="640" spans="8:8">
      <c r="H640" s="31"/>
    </row>
    <row r="641" spans="8:8">
      <c r="H641" s="31"/>
    </row>
    <row r="642" spans="8:8">
      <c r="H642" s="31"/>
    </row>
    <row r="643" spans="8:8">
      <c r="H643" s="31"/>
    </row>
    <row r="644" spans="8:8">
      <c r="H644" s="31"/>
    </row>
    <row r="645" spans="8:8">
      <c r="H645" s="31"/>
    </row>
    <row r="646" spans="8:8">
      <c r="H646" s="31"/>
    </row>
    <row r="647" spans="8:8">
      <c r="H647" s="31"/>
    </row>
    <row r="648" spans="8:8">
      <c r="H648" s="31"/>
    </row>
    <row r="649" spans="8:8">
      <c r="H649" s="31"/>
    </row>
    <row r="650" spans="8:8">
      <c r="H650" s="31"/>
    </row>
    <row r="651" spans="8:8">
      <c r="H651" s="31"/>
    </row>
    <row r="652" spans="8:8">
      <c r="H652" s="31"/>
    </row>
    <row r="653" spans="8:8">
      <c r="H653" s="31"/>
    </row>
    <row r="654" spans="8:8">
      <c r="H654" s="31"/>
    </row>
    <row r="655" spans="8:8">
      <c r="H655" s="31"/>
    </row>
    <row r="656" spans="8:8">
      <c r="H656" s="31"/>
    </row>
    <row r="657" spans="8:8">
      <c r="H657" s="31"/>
    </row>
    <row r="658" spans="8:8">
      <c r="H658" s="31"/>
    </row>
    <row r="659" spans="8:8">
      <c r="H659" s="31"/>
    </row>
    <row r="660" spans="8:8">
      <c r="H660" s="31"/>
    </row>
    <row r="661" spans="8:8">
      <c r="H661" s="31"/>
    </row>
    <row r="662" spans="8:8">
      <c r="H662" s="31"/>
    </row>
    <row r="663" spans="8:8">
      <c r="H663" s="31"/>
    </row>
    <row r="664" spans="8:8">
      <c r="H664" s="31"/>
    </row>
    <row r="665" spans="8:8">
      <c r="H665" s="31"/>
    </row>
    <row r="666" spans="8:8">
      <c r="H666" s="31"/>
    </row>
    <row r="667" spans="8:8">
      <c r="H667" s="31"/>
    </row>
    <row r="668" spans="8:8">
      <c r="H668" s="31"/>
    </row>
    <row r="669" spans="8:8">
      <c r="H669" s="31"/>
    </row>
    <row r="670" spans="8:8">
      <c r="H670" s="31"/>
    </row>
    <row r="671" spans="8:8">
      <c r="H671" s="31"/>
    </row>
    <row r="672" spans="8:8">
      <c r="H672" s="31"/>
    </row>
    <row r="673" spans="8:8">
      <c r="H673" s="31"/>
    </row>
    <row r="674" spans="8:8">
      <c r="H674" s="31"/>
    </row>
    <row r="675" spans="8:8">
      <c r="H675" s="31"/>
    </row>
    <row r="676" spans="8:8">
      <c r="H676" s="31"/>
    </row>
    <row r="677" spans="8:8">
      <c r="H677" s="31"/>
    </row>
    <row r="678" spans="8:8">
      <c r="H678" s="31"/>
    </row>
    <row r="679" spans="8:8">
      <c r="H679" s="31"/>
    </row>
    <row r="680" spans="8:8">
      <c r="H680" s="31"/>
    </row>
    <row r="681" spans="8:8">
      <c r="H681" s="31"/>
    </row>
    <row r="682" spans="8:8">
      <c r="H682" s="31"/>
    </row>
    <row r="683" spans="8:8">
      <c r="H683" s="31"/>
    </row>
    <row r="684" spans="8:8">
      <c r="H684" s="31"/>
    </row>
    <row r="685" spans="8:8">
      <c r="H685" s="31"/>
    </row>
    <row r="686" spans="8:8">
      <c r="H686" s="31"/>
    </row>
    <row r="687" spans="8:8">
      <c r="H687" s="31"/>
    </row>
    <row r="688" spans="8:8">
      <c r="H688" s="31"/>
    </row>
    <row r="689" spans="8:8">
      <c r="H689" s="31"/>
    </row>
    <row r="690" spans="8:8">
      <c r="H690" s="31"/>
    </row>
    <row r="691" spans="8:8">
      <c r="H691" s="31"/>
    </row>
    <row r="692" spans="8:8">
      <c r="H692" s="31"/>
    </row>
    <row r="693" spans="8:8">
      <c r="H693" s="31"/>
    </row>
    <row r="694" spans="8:8">
      <c r="H694" s="31"/>
    </row>
    <row r="695" spans="8:8">
      <c r="H695" s="31"/>
    </row>
    <row r="696" spans="8:8">
      <c r="H696" s="31"/>
    </row>
    <row r="697" spans="8:8">
      <c r="H697" s="31"/>
    </row>
    <row r="698" spans="8:8">
      <c r="H698" s="31"/>
    </row>
    <row r="699" spans="8:8">
      <c r="H699" s="31"/>
    </row>
    <row r="700" spans="8:8">
      <c r="H700" s="31"/>
    </row>
    <row r="701" spans="8:8">
      <c r="H701" s="31"/>
    </row>
    <row r="702" spans="8:8">
      <c r="H702" s="31"/>
    </row>
    <row r="703" spans="8:8">
      <c r="H703" s="31"/>
    </row>
    <row r="704" spans="8:8">
      <c r="H704" s="31"/>
    </row>
    <row r="705" spans="8:8">
      <c r="H705" s="31"/>
    </row>
    <row r="706" spans="8:8">
      <c r="H706" s="31"/>
    </row>
    <row r="707" spans="8:8">
      <c r="H707" s="31"/>
    </row>
    <row r="708" spans="8:8">
      <c r="H708" s="31"/>
    </row>
    <row r="709" spans="8:8">
      <c r="H709" s="31"/>
    </row>
    <row r="710" spans="8:8">
      <c r="H710" s="31"/>
    </row>
    <row r="711" spans="8:8">
      <c r="H711" s="31"/>
    </row>
    <row r="712" spans="8:8">
      <c r="H712" s="31"/>
    </row>
    <row r="713" spans="8:8">
      <c r="H713" s="31"/>
    </row>
    <row r="714" spans="8:8">
      <c r="H714" s="31"/>
    </row>
    <row r="715" spans="8:8">
      <c r="H715" s="31"/>
    </row>
    <row r="716" spans="8:8">
      <c r="H716" s="31"/>
    </row>
    <row r="717" spans="8:8">
      <c r="H717" s="31"/>
    </row>
    <row r="718" spans="8:8">
      <c r="H718" s="31"/>
    </row>
    <row r="719" spans="8:8">
      <c r="H719" s="31"/>
    </row>
    <row r="720" spans="8:8">
      <c r="H720" s="31"/>
    </row>
    <row r="721" spans="8:8">
      <c r="H721" s="31"/>
    </row>
    <row r="722" spans="8:8">
      <c r="H722" s="31"/>
    </row>
    <row r="723" spans="8:8">
      <c r="H723" s="31"/>
    </row>
    <row r="724" spans="8:8">
      <c r="H724" s="31"/>
    </row>
    <row r="725" spans="8:8">
      <c r="H725" s="31"/>
    </row>
    <row r="726" spans="8:8">
      <c r="H726" s="31"/>
    </row>
    <row r="727" spans="8:8">
      <c r="H727" s="31"/>
    </row>
    <row r="728" spans="8:8">
      <c r="H728" s="31"/>
    </row>
    <row r="729" spans="8:8">
      <c r="H729" s="31"/>
    </row>
    <row r="730" spans="8:8">
      <c r="H730" s="31"/>
    </row>
    <row r="731" spans="8:8">
      <c r="H731" s="31"/>
    </row>
    <row r="732" spans="8:8">
      <c r="H732" s="31"/>
    </row>
    <row r="733" spans="8:8">
      <c r="H733" s="31"/>
    </row>
    <row r="734" spans="8:8">
      <c r="H734" s="31"/>
    </row>
    <row r="735" spans="8:8">
      <c r="H735" s="31"/>
    </row>
    <row r="736" spans="8:8">
      <c r="H736" s="31"/>
    </row>
    <row r="737" spans="8:8">
      <c r="H737" s="31"/>
    </row>
    <row r="738" spans="8:8">
      <c r="H738" s="31"/>
    </row>
    <row r="739" spans="8:8">
      <c r="H739" s="31"/>
    </row>
    <row r="740" spans="8:8">
      <c r="H740" s="31"/>
    </row>
    <row r="741" spans="8:8">
      <c r="H741" s="31"/>
    </row>
    <row r="742" spans="8:8">
      <c r="H742" s="31"/>
    </row>
    <row r="743" spans="8:8">
      <c r="H743" s="31"/>
    </row>
    <row r="744" spans="8:8">
      <c r="H744" s="31"/>
    </row>
    <row r="745" spans="8:8">
      <c r="H745" s="31"/>
    </row>
    <row r="746" spans="8:8">
      <c r="H746" s="31"/>
    </row>
    <row r="747" spans="8:8">
      <c r="H747" s="31"/>
    </row>
    <row r="748" spans="8:8">
      <c r="H748" s="31"/>
    </row>
    <row r="749" spans="8:8">
      <c r="H749" s="31"/>
    </row>
    <row r="750" spans="8:8">
      <c r="H750" s="31"/>
    </row>
    <row r="751" spans="8:8">
      <c r="H751" s="31"/>
    </row>
    <row r="752" spans="8:8">
      <c r="H752" s="31"/>
    </row>
    <row r="753" spans="8:8">
      <c r="H753" s="31"/>
    </row>
    <row r="754" spans="8:8">
      <c r="H754" s="31"/>
    </row>
    <row r="755" spans="8:8">
      <c r="H755" s="31"/>
    </row>
    <row r="756" spans="8:8">
      <c r="H756" s="31"/>
    </row>
    <row r="757" spans="8:8">
      <c r="H757" s="31"/>
    </row>
    <row r="758" spans="8:8">
      <c r="H758" s="31"/>
    </row>
    <row r="759" spans="8:8">
      <c r="H759" s="31"/>
    </row>
    <row r="760" spans="8:8">
      <c r="H760" s="31"/>
    </row>
    <row r="761" spans="8:8">
      <c r="H761" s="31"/>
    </row>
    <row r="762" spans="8:8">
      <c r="H762" s="31"/>
    </row>
    <row r="763" spans="8:8">
      <c r="H763" s="31"/>
    </row>
    <row r="764" spans="8:8">
      <c r="H764" s="31"/>
    </row>
    <row r="765" spans="8:8">
      <c r="H765" s="31"/>
    </row>
    <row r="766" spans="8:8">
      <c r="H766" s="31"/>
    </row>
  </sheetData>
  <mergeCells count="3">
    <mergeCell ref="B15:C15"/>
    <mergeCell ref="E15:F15"/>
    <mergeCell ref="C76:D76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CCIP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Groupe HEC</dc:creator>
  <cp:lastModifiedBy>GERARD</cp:lastModifiedBy>
  <dcterms:created xsi:type="dcterms:W3CDTF">2004-04-15T09:55:28Z</dcterms:created>
  <dcterms:modified xsi:type="dcterms:W3CDTF">2016-02-01T10:38:48Z</dcterms:modified>
</cp:coreProperties>
</file>