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7890" windowHeight="4455"/>
  </bookViews>
  <sheets>
    <sheet name="CONFECTOR" sheetId="1" r:id="rId1"/>
  </sheets>
  <definedNames>
    <definedName name="Article_1">CONFECTOR!$B$4</definedName>
    <definedName name="Article_2">CONFECTOR!$C$4</definedName>
  </definedNames>
  <calcPr calcId="125725"/>
</workbook>
</file>

<file path=xl/calcChain.xml><?xml version="1.0" encoding="utf-8"?>
<calcChain xmlns="http://schemas.openxmlformats.org/spreadsheetml/2006/main">
  <c r="E5" i="1"/>
  <c r="D11"/>
  <c r="E11"/>
  <c r="F11"/>
  <c r="D41"/>
  <c r="G24"/>
  <c r="B39" s="1"/>
  <c r="G25"/>
  <c r="B40" s="1"/>
  <c r="E40" s="1"/>
  <c r="G26"/>
  <c r="B41" s="1"/>
  <c r="E41" s="1"/>
  <c r="G27"/>
  <c r="G28"/>
  <c r="G29"/>
  <c r="G30"/>
  <c r="G31"/>
  <c r="G32"/>
  <c r="G33"/>
  <c r="B43" s="1"/>
  <c r="G34"/>
  <c r="B44"/>
  <c r="E44" s="1"/>
  <c r="G35"/>
  <c r="B45" s="1"/>
  <c r="E45" s="1"/>
  <c r="B42"/>
  <c r="B50" s="1"/>
  <c r="E50" s="1"/>
  <c r="D21"/>
  <c r="E21"/>
  <c r="D51"/>
  <c r="D12"/>
  <c r="E12"/>
  <c r="F12"/>
  <c r="D42"/>
  <c r="D15"/>
  <c r="E15"/>
  <c r="F15"/>
  <c r="D45"/>
  <c r="D10"/>
  <c r="E10"/>
  <c r="F10"/>
  <c r="D40"/>
  <c r="D20"/>
  <c r="E20"/>
  <c r="D50"/>
  <c r="D9"/>
  <c r="E9"/>
  <c r="F9"/>
  <c r="D39"/>
  <c r="D13"/>
  <c r="E13"/>
  <c r="F13"/>
  <c r="D43"/>
  <c r="D14"/>
  <c r="E14"/>
  <c r="F14"/>
  <c r="D44"/>
  <c r="D19"/>
  <c r="E19"/>
  <c r="D49"/>
  <c r="F50" l="1"/>
  <c r="G50"/>
  <c r="G45"/>
  <c r="F45"/>
  <c r="G40"/>
  <c r="F40"/>
  <c r="F44"/>
  <c r="G44"/>
  <c r="B49"/>
  <c r="E49" s="1"/>
  <c r="E39"/>
  <c r="B51"/>
  <c r="E51" s="1"/>
  <c r="E43"/>
  <c r="G41"/>
  <c r="F41"/>
  <c r="E42"/>
  <c r="F39" l="1"/>
  <c r="F46" s="1"/>
  <c r="G39"/>
  <c r="G51"/>
  <c r="F51"/>
  <c r="G43"/>
  <c r="F43"/>
  <c r="F49"/>
  <c r="G49"/>
  <c r="G42"/>
  <c r="F42"/>
  <c r="G46" l="1"/>
  <c r="F52"/>
  <c r="G52"/>
  <c r="G54" s="1"/>
</calcChain>
</file>

<file path=xl/sharedStrings.xml><?xml version="1.0" encoding="utf-8"?>
<sst xmlns="http://schemas.openxmlformats.org/spreadsheetml/2006/main" count="81" uniqueCount="52">
  <si>
    <t>Article 1</t>
  </si>
  <si>
    <t>Article 2</t>
  </si>
  <si>
    <t>Heures/jour</t>
  </si>
  <si>
    <t>Absentéisme</t>
  </si>
  <si>
    <t>Jours/mois</t>
  </si>
  <si>
    <t>Heures/mois</t>
  </si>
  <si>
    <t>Tableau de calcul des capacités machines</t>
  </si>
  <si>
    <t>Machines</t>
  </si>
  <si>
    <t>Nombre</t>
  </si>
  <si>
    <t>Taux de panne</t>
  </si>
  <si>
    <t>Capacité nominale machines</t>
  </si>
  <si>
    <t>Capacité pratique</t>
  </si>
  <si>
    <t>minutes</t>
  </si>
  <si>
    <t>heures</t>
  </si>
  <si>
    <t>(-  pannes)</t>
  </si>
  <si>
    <t>M504</t>
  </si>
  <si>
    <t>M301</t>
  </si>
  <si>
    <t>M301/2</t>
  </si>
  <si>
    <t>M401/2</t>
  </si>
  <si>
    <t>M304</t>
  </si>
  <si>
    <t>M404</t>
  </si>
  <si>
    <t>M401</t>
  </si>
  <si>
    <t>Tableau de calcul des capacités main-d'oeuvre</t>
  </si>
  <si>
    <t>Groupe machine</t>
  </si>
  <si>
    <t>Effectif</t>
  </si>
  <si>
    <t>Capacité MOD</t>
  </si>
  <si>
    <t>'504-301-301/2</t>
  </si>
  <si>
    <t>'401/2</t>
  </si>
  <si>
    <t>'304-404-401</t>
  </si>
  <si>
    <t>Libellé</t>
  </si>
  <si>
    <t>Machine</t>
  </si>
  <si>
    <t xml:space="preserve">Charge </t>
  </si>
  <si>
    <t>Surfilages divers</t>
  </si>
  <si>
    <t>Assemblage sacs de poche</t>
  </si>
  <si>
    <t>Surpiquage poches</t>
  </si>
  <si>
    <t>Finition poches</t>
  </si>
  <si>
    <t>Ourlets piqûre placage</t>
  </si>
  <si>
    <t>Assemblage fond/hausse/dos</t>
  </si>
  <si>
    <t>Assemblage fermeture/braguette/sous-pont</t>
  </si>
  <si>
    <t>Assemblage côtés/entre-jambes</t>
  </si>
  <si>
    <t>Montage ceinture/oulet bas de jambes</t>
  </si>
  <si>
    <t>Points d'arrêt/pose passants ceinture</t>
  </si>
  <si>
    <t>Boutonnières</t>
  </si>
  <si>
    <t>Pose boutons</t>
  </si>
  <si>
    <t>Tableau des charges machine</t>
  </si>
  <si>
    <t>Capacité</t>
  </si>
  <si>
    <t>Différence</t>
  </si>
  <si>
    <t>Manque</t>
  </si>
  <si>
    <t>Excédent</t>
  </si>
  <si>
    <t>Tableau des charges MOD</t>
  </si>
  <si>
    <t>Licenciements</t>
  </si>
  <si>
    <t>Corrigé Confector</t>
  </si>
</sst>
</file>

<file path=xl/styles.xml><?xml version="1.0" encoding="utf-8"?>
<styleSheet xmlns="http://schemas.openxmlformats.org/spreadsheetml/2006/main">
  <fonts count="3">
    <font>
      <sz val="10"/>
      <name val="Helv"/>
    </font>
    <font>
      <b/>
      <sz val="10"/>
      <name val="Helv"/>
    </font>
    <font>
      <b/>
      <i/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2" fontId="0" fillId="0" borderId="2" xfId="0" applyNumberForma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  <xf numFmtId="0" fontId="1" fillId="0" borderId="9" xfId="0" applyFont="1" applyBorder="1"/>
    <xf numFmtId="0" fontId="0" fillId="0" borderId="10" xfId="0" applyBorder="1"/>
    <xf numFmtId="0" fontId="1" fillId="0" borderId="11" xfId="0" applyFont="1" applyBorder="1"/>
    <xf numFmtId="2" fontId="0" fillId="0" borderId="11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2" fontId="0" fillId="0" borderId="5" xfId="0" applyNumberFormat="1" applyBorder="1"/>
    <xf numFmtId="0" fontId="0" fillId="0" borderId="0" xfId="0" applyBorder="1"/>
    <xf numFmtId="0" fontId="1" fillId="0" borderId="10" xfId="0" applyFont="1" applyBorder="1"/>
    <xf numFmtId="2" fontId="0" fillId="0" borderId="3" xfId="0" applyNumberFormat="1" applyBorder="1"/>
    <xf numFmtId="2" fontId="0" fillId="0" borderId="0" xfId="0" applyNumberFormat="1" applyBorder="1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workbookViewId="0">
      <selection activeCell="J10" sqref="J10"/>
    </sheetView>
  </sheetViews>
  <sheetFormatPr baseColWidth="10" defaultRowHeight="12.75"/>
  <cols>
    <col min="2" max="2" width="8" customWidth="1"/>
    <col min="3" max="3" width="30.28515625" customWidth="1"/>
    <col min="4" max="4" width="15.7109375" customWidth="1"/>
    <col min="6" max="6" width="13.42578125" customWidth="1"/>
  </cols>
  <sheetData>
    <row r="1" spans="1:7">
      <c r="A1" s="29" t="s">
        <v>51</v>
      </c>
      <c r="B1" s="30"/>
    </row>
    <row r="3" spans="1:7">
      <c r="B3" s="1" t="s">
        <v>0</v>
      </c>
      <c r="C3" s="1" t="s">
        <v>1</v>
      </c>
      <c r="D3" t="s">
        <v>2</v>
      </c>
      <c r="E3">
        <v>7.5</v>
      </c>
      <c r="F3" t="s">
        <v>3</v>
      </c>
      <c r="G3" s="3">
        <v>0.1</v>
      </c>
    </row>
    <row r="4" spans="1:7">
      <c r="B4">
        <v>20000</v>
      </c>
      <c r="C4">
        <v>10000</v>
      </c>
      <c r="D4" t="s">
        <v>4</v>
      </c>
      <c r="E4">
        <v>20</v>
      </c>
    </row>
    <row r="5" spans="1:7">
      <c r="D5" t="s">
        <v>5</v>
      </c>
      <c r="E5">
        <f>E3*E4</f>
        <v>150</v>
      </c>
    </row>
    <row r="6" spans="1:7">
      <c r="A6" s="2" t="s">
        <v>6</v>
      </c>
      <c r="B6" s="2"/>
      <c r="C6" s="2"/>
    </row>
    <row r="7" spans="1:7">
      <c r="A7" s="10" t="s">
        <v>7</v>
      </c>
      <c r="B7" s="9" t="s">
        <v>8</v>
      </c>
      <c r="C7" s="9" t="s">
        <v>9</v>
      </c>
      <c r="D7" s="9" t="s">
        <v>10</v>
      </c>
      <c r="E7" s="9"/>
      <c r="F7" s="11" t="s">
        <v>11</v>
      </c>
    </row>
    <row r="8" spans="1:7">
      <c r="A8" s="5"/>
      <c r="B8" s="1"/>
      <c r="C8" s="1"/>
      <c r="D8" s="1" t="s">
        <v>12</v>
      </c>
      <c r="E8" s="1" t="s">
        <v>13</v>
      </c>
      <c r="F8" s="7" t="s">
        <v>14</v>
      </c>
    </row>
    <row r="9" spans="1:7">
      <c r="A9" s="18" t="s">
        <v>15</v>
      </c>
      <c r="B9" s="16">
        <v>2</v>
      </c>
      <c r="C9" s="16">
        <v>0</v>
      </c>
      <c r="D9" s="16">
        <f t="shared" ref="D9:D15" si="0">$E$5*60*B9</f>
        <v>18000</v>
      </c>
      <c r="E9" s="16">
        <f t="shared" ref="E9:E15" si="1">D9/60</f>
        <v>300</v>
      </c>
      <c r="F9" s="20">
        <f t="shared" ref="F9:F15" si="2">E9*(1-C9)</f>
        <v>300</v>
      </c>
    </row>
    <row r="10" spans="1:7">
      <c r="A10" s="18" t="s">
        <v>16</v>
      </c>
      <c r="B10" s="16">
        <v>24</v>
      </c>
      <c r="C10" s="16">
        <v>0</v>
      </c>
      <c r="D10" s="16">
        <f t="shared" si="0"/>
        <v>216000</v>
      </c>
      <c r="E10" s="16">
        <f t="shared" si="1"/>
        <v>3600</v>
      </c>
      <c r="F10" s="20">
        <f t="shared" si="2"/>
        <v>3600</v>
      </c>
    </row>
    <row r="11" spans="1:7">
      <c r="A11" s="18" t="s">
        <v>17</v>
      </c>
      <c r="B11" s="16">
        <v>7</v>
      </c>
      <c r="C11" s="16">
        <v>0</v>
      </c>
      <c r="D11" s="16">
        <f t="shared" si="0"/>
        <v>63000</v>
      </c>
      <c r="E11" s="16">
        <f t="shared" si="1"/>
        <v>1050</v>
      </c>
      <c r="F11" s="20">
        <f t="shared" si="2"/>
        <v>1050</v>
      </c>
    </row>
    <row r="12" spans="1:7">
      <c r="A12" s="13" t="s">
        <v>18</v>
      </c>
      <c r="B12" s="12">
        <v>6</v>
      </c>
      <c r="C12" s="12">
        <v>0.05</v>
      </c>
      <c r="D12" s="12">
        <f t="shared" si="0"/>
        <v>54000</v>
      </c>
      <c r="E12" s="12">
        <f t="shared" si="1"/>
        <v>900</v>
      </c>
      <c r="F12" s="15">
        <f t="shared" si="2"/>
        <v>855</v>
      </c>
    </row>
    <row r="13" spans="1:7">
      <c r="A13" s="4" t="s">
        <v>19</v>
      </c>
      <c r="B13">
        <v>12</v>
      </c>
      <c r="C13">
        <v>0.05</v>
      </c>
      <c r="D13">
        <f t="shared" si="0"/>
        <v>108000</v>
      </c>
      <c r="E13">
        <f t="shared" si="1"/>
        <v>1800</v>
      </c>
      <c r="F13" s="8">
        <f t="shared" si="2"/>
        <v>1710</v>
      </c>
    </row>
    <row r="14" spans="1:7">
      <c r="A14" s="4" t="s">
        <v>20</v>
      </c>
      <c r="B14">
        <v>8</v>
      </c>
      <c r="C14">
        <v>0.05</v>
      </c>
      <c r="D14">
        <f t="shared" si="0"/>
        <v>72000</v>
      </c>
      <c r="E14">
        <f t="shared" si="1"/>
        <v>1200</v>
      </c>
      <c r="F14" s="8">
        <f t="shared" si="2"/>
        <v>1140</v>
      </c>
    </row>
    <row r="15" spans="1:7">
      <c r="A15" s="13" t="s">
        <v>21</v>
      </c>
      <c r="B15" s="12">
        <v>9</v>
      </c>
      <c r="C15" s="12">
        <v>0.05</v>
      </c>
      <c r="D15" s="12">
        <f t="shared" si="0"/>
        <v>81000</v>
      </c>
      <c r="E15" s="12">
        <f t="shared" si="1"/>
        <v>1350</v>
      </c>
      <c r="F15" s="15">
        <f t="shared" si="2"/>
        <v>1282.5</v>
      </c>
    </row>
    <row r="17" spans="1:7">
      <c r="A17" s="2" t="s">
        <v>22</v>
      </c>
    </row>
    <row r="18" spans="1:7">
      <c r="A18" s="1" t="s">
        <v>23</v>
      </c>
      <c r="C18" s="1" t="s">
        <v>24</v>
      </c>
      <c r="D18" s="1" t="s">
        <v>25</v>
      </c>
      <c r="E18" s="1" t="s">
        <v>11</v>
      </c>
    </row>
    <row r="19" spans="1:7">
      <c r="A19" t="s">
        <v>26</v>
      </c>
      <c r="C19">
        <v>34</v>
      </c>
      <c r="D19">
        <f>$E$5*C19</f>
        <v>5100</v>
      </c>
      <c r="E19">
        <f>D19*(1-$G$3)</f>
        <v>4590</v>
      </c>
    </row>
    <row r="20" spans="1:7">
      <c r="A20" s="18" t="s">
        <v>27</v>
      </c>
      <c r="C20">
        <v>6</v>
      </c>
      <c r="D20">
        <f>$E$5*C20</f>
        <v>900</v>
      </c>
      <c r="E20">
        <f>D20*(1-$G$3)</f>
        <v>810</v>
      </c>
    </row>
    <row r="21" spans="1:7">
      <c r="A21" s="18" t="s">
        <v>28</v>
      </c>
      <c r="C21">
        <v>30</v>
      </c>
      <c r="D21">
        <f>$E$5*C21</f>
        <v>4500</v>
      </c>
      <c r="E21">
        <f>D21*(1-$G$3)</f>
        <v>4050</v>
      </c>
    </row>
    <row r="22" spans="1:7">
      <c r="A22" s="4"/>
    </row>
    <row r="23" spans="1:7">
      <c r="A23" s="18"/>
      <c r="B23" s="17" t="s">
        <v>29</v>
      </c>
      <c r="C23" s="16"/>
      <c r="D23" s="17" t="s">
        <v>30</v>
      </c>
      <c r="E23" s="17" t="s">
        <v>0</v>
      </c>
      <c r="F23" s="19" t="s">
        <v>1</v>
      </c>
      <c r="G23" s="19" t="s">
        <v>31</v>
      </c>
    </row>
    <row r="24" spans="1:7">
      <c r="A24" s="21">
        <v>1</v>
      </c>
      <c r="B24" s="22" t="s">
        <v>32</v>
      </c>
      <c r="C24" s="22"/>
      <c r="D24" s="22" t="s">
        <v>15</v>
      </c>
      <c r="E24" s="22">
        <v>40</v>
      </c>
      <c r="F24" s="23">
        <v>60</v>
      </c>
      <c r="G24" s="24">
        <f t="shared" ref="G24:G35" si="3">(Article_1*E24+Article_2*F24)/6000</f>
        <v>233.33333333333334</v>
      </c>
    </row>
    <row r="25" spans="1:7">
      <c r="A25" s="4">
        <v>2</v>
      </c>
      <c r="B25" s="25" t="s">
        <v>33</v>
      </c>
      <c r="C25" s="25"/>
      <c r="D25" s="25" t="s">
        <v>16</v>
      </c>
      <c r="E25" s="25">
        <v>80</v>
      </c>
      <c r="F25" s="6">
        <v>90</v>
      </c>
      <c r="G25" s="8">
        <f t="shared" si="3"/>
        <v>416.66666666666669</v>
      </c>
    </row>
    <row r="26" spans="1:7">
      <c r="A26" s="4">
        <v>3</v>
      </c>
      <c r="B26" s="25" t="s">
        <v>34</v>
      </c>
      <c r="C26" s="25"/>
      <c r="D26" s="25" t="s">
        <v>17</v>
      </c>
      <c r="E26" s="25">
        <v>60</v>
      </c>
      <c r="F26" s="6">
        <v>70</v>
      </c>
      <c r="G26" s="8">
        <f t="shared" si="3"/>
        <v>316.66666666666669</v>
      </c>
    </row>
    <row r="27" spans="1:7">
      <c r="A27" s="4">
        <v>4</v>
      </c>
      <c r="B27" s="25" t="s">
        <v>35</v>
      </c>
      <c r="C27" s="25"/>
      <c r="D27" s="25" t="s">
        <v>16</v>
      </c>
      <c r="E27" s="25">
        <v>200</v>
      </c>
      <c r="F27" s="6">
        <v>220</v>
      </c>
      <c r="G27" s="8">
        <f t="shared" si="3"/>
        <v>1033.3333333333333</v>
      </c>
    </row>
    <row r="28" spans="1:7">
      <c r="A28" s="4">
        <v>5</v>
      </c>
      <c r="B28" s="25" t="s">
        <v>36</v>
      </c>
      <c r="C28" s="25"/>
      <c r="D28" s="25" t="s">
        <v>17</v>
      </c>
      <c r="E28" s="25">
        <v>150</v>
      </c>
      <c r="F28" s="6">
        <v>50</v>
      </c>
      <c r="G28" s="8">
        <f t="shared" si="3"/>
        <v>583.33333333333337</v>
      </c>
    </row>
    <row r="29" spans="1:7">
      <c r="A29" s="4">
        <v>6</v>
      </c>
      <c r="B29" s="25" t="s">
        <v>37</v>
      </c>
      <c r="C29" s="25"/>
      <c r="D29" s="25" t="s">
        <v>18</v>
      </c>
      <c r="E29" s="25">
        <v>80</v>
      </c>
      <c r="F29" s="6">
        <v>80</v>
      </c>
      <c r="G29" s="8">
        <f t="shared" si="3"/>
        <v>400</v>
      </c>
    </row>
    <row r="30" spans="1:7">
      <c r="A30" s="4">
        <v>7</v>
      </c>
      <c r="B30" s="25" t="s">
        <v>38</v>
      </c>
      <c r="C30" s="25"/>
      <c r="D30" s="25" t="s">
        <v>16</v>
      </c>
      <c r="E30" s="25">
        <v>160</v>
      </c>
      <c r="F30" s="6">
        <v>100</v>
      </c>
      <c r="G30" s="8">
        <f t="shared" si="3"/>
        <v>700</v>
      </c>
    </row>
    <row r="31" spans="1:7">
      <c r="A31" s="4">
        <v>8</v>
      </c>
      <c r="B31" s="25" t="s">
        <v>39</v>
      </c>
      <c r="C31" s="25"/>
      <c r="D31" s="25" t="s">
        <v>18</v>
      </c>
      <c r="E31" s="25">
        <v>150</v>
      </c>
      <c r="F31" s="6">
        <v>150</v>
      </c>
      <c r="G31" s="8">
        <f t="shared" si="3"/>
        <v>750</v>
      </c>
    </row>
    <row r="32" spans="1:7">
      <c r="A32" s="4">
        <v>9</v>
      </c>
      <c r="B32" s="25" t="s">
        <v>40</v>
      </c>
      <c r="C32" s="25"/>
      <c r="D32" s="25" t="s">
        <v>16</v>
      </c>
      <c r="E32" s="25">
        <v>300</v>
      </c>
      <c r="F32" s="6">
        <v>150</v>
      </c>
      <c r="G32" s="8">
        <f t="shared" si="3"/>
        <v>1250</v>
      </c>
    </row>
    <row r="33" spans="1:8">
      <c r="A33" s="4">
        <v>10</v>
      </c>
      <c r="B33" s="25" t="s">
        <v>41</v>
      </c>
      <c r="C33" s="25"/>
      <c r="D33" s="25" t="s">
        <v>19</v>
      </c>
      <c r="E33" s="25">
        <v>380</v>
      </c>
      <c r="F33" s="6">
        <v>200</v>
      </c>
      <c r="G33" s="8">
        <f t="shared" si="3"/>
        <v>1600</v>
      </c>
    </row>
    <row r="34" spans="1:8">
      <c r="A34" s="4">
        <v>11</v>
      </c>
      <c r="B34" s="25" t="s">
        <v>42</v>
      </c>
      <c r="C34" s="25"/>
      <c r="D34" s="25" t="s">
        <v>20</v>
      </c>
      <c r="E34" s="25">
        <v>30</v>
      </c>
      <c r="F34" s="6">
        <v>30</v>
      </c>
      <c r="G34" s="8">
        <f t="shared" si="3"/>
        <v>150</v>
      </c>
    </row>
    <row r="35" spans="1:8">
      <c r="A35" s="13">
        <v>12</v>
      </c>
      <c r="B35" s="12" t="s">
        <v>43</v>
      </c>
      <c r="C35" s="12"/>
      <c r="D35" s="12" t="s">
        <v>21</v>
      </c>
      <c r="E35" s="12">
        <v>30</v>
      </c>
      <c r="F35" s="14">
        <v>30</v>
      </c>
      <c r="G35" s="15">
        <f t="shared" si="3"/>
        <v>150</v>
      </c>
    </row>
    <row r="38" spans="1:8">
      <c r="A38" s="26" t="s">
        <v>44</v>
      </c>
      <c r="B38" s="17"/>
      <c r="C38" s="17"/>
      <c r="D38" s="17" t="s">
        <v>45</v>
      </c>
      <c r="E38" s="17" t="s">
        <v>46</v>
      </c>
      <c r="F38" s="17" t="s">
        <v>47</v>
      </c>
      <c r="G38" s="19" t="s">
        <v>48</v>
      </c>
    </row>
    <row r="39" spans="1:8">
      <c r="A39" s="4" t="s">
        <v>15</v>
      </c>
      <c r="B39" s="27">
        <f>G24</f>
        <v>233.33333333333334</v>
      </c>
      <c r="C39" s="22"/>
      <c r="D39" s="27">
        <f t="shared" ref="D39:D45" si="4">F9</f>
        <v>300</v>
      </c>
      <c r="E39" s="27">
        <f t="shared" ref="E39:E45" si="5">D39-B39</f>
        <v>66.666666666666657</v>
      </c>
      <c r="F39" s="22" t="str">
        <f t="shared" ref="F39:F45" si="6">IF(E39&lt;0,-ROUND(-0.5+E39/150,0),"")</f>
        <v/>
      </c>
      <c r="G39" s="23">
        <f t="shared" ref="G39:G45" si="7">IF(E39&gt;0,ROUND(-0.5+E39/150,0),"")</f>
        <v>0</v>
      </c>
    </row>
    <row r="40" spans="1:8">
      <c r="A40" s="4" t="s">
        <v>16</v>
      </c>
      <c r="B40" s="28">
        <f>G25+G27+G30+G32</f>
        <v>3400</v>
      </c>
      <c r="C40" s="25"/>
      <c r="D40" s="28">
        <f t="shared" si="4"/>
        <v>3600</v>
      </c>
      <c r="E40" s="28">
        <f t="shared" si="5"/>
        <v>200</v>
      </c>
      <c r="F40" s="25" t="str">
        <f t="shared" si="6"/>
        <v/>
      </c>
      <c r="G40" s="6">
        <f t="shared" si="7"/>
        <v>1</v>
      </c>
    </row>
    <row r="41" spans="1:8">
      <c r="A41" s="4" t="s">
        <v>17</v>
      </c>
      <c r="B41" s="28">
        <f>G26+G28</f>
        <v>900</v>
      </c>
      <c r="C41" s="25"/>
      <c r="D41" s="28">
        <f t="shared" si="4"/>
        <v>1050</v>
      </c>
      <c r="E41" s="28">
        <f t="shared" si="5"/>
        <v>150</v>
      </c>
      <c r="F41" s="25" t="str">
        <f t="shared" si="6"/>
        <v/>
      </c>
      <c r="G41" s="6">
        <f t="shared" si="7"/>
        <v>1</v>
      </c>
    </row>
    <row r="42" spans="1:8">
      <c r="A42" s="4" t="s">
        <v>18</v>
      </c>
      <c r="B42" s="28">
        <f>G29+G31</f>
        <v>1150</v>
      </c>
      <c r="C42" s="25"/>
      <c r="D42" s="28">
        <f t="shared" si="4"/>
        <v>855</v>
      </c>
      <c r="E42" s="28">
        <f t="shared" si="5"/>
        <v>-295</v>
      </c>
      <c r="F42" s="25">
        <f t="shared" si="6"/>
        <v>2</v>
      </c>
      <c r="G42" s="6" t="str">
        <f t="shared" si="7"/>
        <v/>
      </c>
    </row>
    <row r="43" spans="1:8">
      <c r="A43" s="4" t="s">
        <v>19</v>
      </c>
      <c r="B43" s="28">
        <f>G33</f>
        <v>1600</v>
      </c>
      <c r="C43" s="25"/>
      <c r="D43" s="28">
        <f t="shared" si="4"/>
        <v>1710</v>
      </c>
      <c r="E43" s="28">
        <f t="shared" si="5"/>
        <v>110</v>
      </c>
      <c r="F43" s="25" t="str">
        <f t="shared" si="6"/>
        <v/>
      </c>
      <c r="G43" s="6">
        <f t="shared" si="7"/>
        <v>0</v>
      </c>
    </row>
    <row r="44" spans="1:8">
      <c r="A44" s="4" t="s">
        <v>20</v>
      </c>
      <c r="B44" s="28">
        <f>G34</f>
        <v>150</v>
      </c>
      <c r="C44" s="25"/>
      <c r="D44" s="28">
        <f t="shared" si="4"/>
        <v>1140</v>
      </c>
      <c r="E44" s="28">
        <f t="shared" si="5"/>
        <v>990</v>
      </c>
      <c r="F44" s="25" t="str">
        <f t="shared" si="6"/>
        <v/>
      </c>
      <c r="G44" s="6">
        <f t="shared" si="7"/>
        <v>6</v>
      </c>
    </row>
    <row r="45" spans="1:8">
      <c r="A45" s="4" t="s">
        <v>21</v>
      </c>
      <c r="B45" s="28">
        <f>G35</f>
        <v>150</v>
      </c>
      <c r="C45" s="25"/>
      <c r="D45" s="28">
        <f t="shared" si="4"/>
        <v>1282.5</v>
      </c>
      <c r="E45" s="28">
        <f t="shared" si="5"/>
        <v>1132.5</v>
      </c>
      <c r="F45" s="25" t="str">
        <f t="shared" si="6"/>
        <v/>
      </c>
      <c r="G45" s="6">
        <f t="shared" si="7"/>
        <v>7</v>
      </c>
    </row>
    <row r="46" spans="1:8">
      <c r="A46" s="13"/>
      <c r="B46" s="12"/>
      <c r="C46" s="12"/>
      <c r="D46" s="12"/>
      <c r="E46" s="12"/>
      <c r="F46" s="12">
        <f>SUM(F39:F45)*120000</f>
        <v>240000</v>
      </c>
      <c r="G46" s="14">
        <f>SUM(G39:G45)*17000</f>
        <v>255000</v>
      </c>
    </row>
    <row r="47" spans="1:8">
      <c r="A47" s="1"/>
      <c r="B47" s="1"/>
      <c r="E47" s="1"/>
      <c r="F47" s="1"/>
      <c r="G47" s="1"/>
      <c r="H47" s="1"/>
    </row>
    <row r="48" spans="1:8">
      <c r="A48" s="26" t="s">
        <v>49</v>
      </c>
      <c r="B48" s="17"/>
      <c r="C48" s="16"/>
      <c r="D48" s="17" t="s">
        <v>45</v>
      </c>
      <c r="E48" s="17" t="s">
        <v>46</v>
      </c>
      <c r="F48" s="17" t="s">
        <v>47</v>
      </c>
      <c r="G48" s="19" t="s">
        <v>48</v>
      </c>
    </row>
    <row r="49" spans="1:7">
      <c r="A49" s="21" t="s">
        <v>26</v>
      </c>
      <c r="B49" s="27">
        <f>B39+B40+B41</f>
        <v>4533.3333333333339</v>
      </c>
      <c r="C49" s="22"/>
      <c r="D49" s="27">
        <f>E19</f>
        <v>4590</v>
      </c>
      <c r="E49" s="27">
        <f>D49-B49</f>
        <v>56.66666666666606</v>
      </c>
      <c r="F49" s="22" t="str">
        <f>IF(E49&lt;0,-ROUND(-0.5+E49/150,0),"")</f>
        <v/>
      </c>
      <c r="G49" s="23">
        <f>IF(E49&gt;0,ROUND(-0.5+E49/150,0),"")</f>
        <v>0</v>
      </c>
    </row>
    <row r="50" spans="1:7">
      <c r="A50" s="4" t="s">
        <v>27</v>
      </c>
      <c r="B50" s="28">
        <f>B42</f>
        <v>1150</v>
      </c>
      <c r="C50" s="25"/>
      <c r="D50" s="28">
        <f>E20</f>
        <v>810</v>
      </c>
      <c r="E50" s="28">
        <f>D50-B50</f>
        <v>-340</v>
      </c>
      <c r="F50" s="25">
        <f>IF(E50&lt;0,-ROUND(-0.5+E50/150,0),"")</f>
        <v>3</v>
      </c>
      <c r="G50" s="6" t="str">
        <f>IF(E50&gt;0,ROUND(-0.5+E50/150,0),"")</f>
        <v/>
      </c>
    </row>
    <row r="51" spans="1:7">
      <c r="A51" s="4" t="s">
        <v>28</v>
      </c>
      <c r="B51" s="28">
        <f>B43+B44+B45</f>
        <v>1900</v>
      </c>
      <c r="C51" s="25"/>
      <c r="D51" s="28">
        <f>E21</f>
        <v>4050</v>
      </c>
      <c r="E51" s="28">
        <f>D51-B51</f>
        <v>2150</v>
      </c>
      <c r="F51" s="25" t="str">
        <f>IF(E51&lt;0,-ROUND(-0.5+E51/150,0),"")</f>
        <v/>
      </c>
      <c r="G51" s="6">
        <f>IF(E51&gt;0,ROUND(-0.5+E51/150,0),"")</f>
        <v>14</v>
      </c>
    </row>
    <row r="52" spans="1:7">
      <c r="A52" s="13"/>
      <c r="B52" s="12"/>
      <c r="C52" s="12"/>
      <c r="D52" s="12"/>
      <c r="E52" s="12"/>
      <c r="F52" s="12">
        <f>SUM(F49:F51)*5000</f>
        <v>15000</v>
      </c>
      <c r="G52" s="14">
        <f>SUM(G49:G51)</f>
        <v>14</v>
      </c>
    </row>
    <row r="54" spans="1:7">
      <c r="F54" t="s">
        <v>50</v>
      </c>
      <c r="G54">
        <f>G52-SUM(F49:F51)</f>
        <v>11</v>
      </c>
    </row>
  </sheetData>
  <phoneticPr fontId="0" type="noConversion"/>
  <pageMargins left="0.78740157480314998" right="0.78740157480314998" top="0.98425196850393704" bottom="0.98425196850393704" header="0.4921259845" footer="0.4921259845"/>
  <pageSetup paperSize="9" orientation="portrait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CONFECTOR</vt:lpstr>
      <vt:lpstr>Article_1</vt:lpstr>
      <vt:lpstr>Article_2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2004-05-07T10:49:50Z</dcterms:created>
  <dcterms:modified xsi:type="dcterms:W3CDTF">2016-02-01T08:20:24Z</dcterms:modified>
</cp:coreProperties>
</file>