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365" windowWidth="12120" windowHeight="9030"/>
  </bookViews>
  <sheets>
    <sheet name="COURTINE_C" sheetId="1" r:id="rId1"/>
    <sheet name="Travail en août" sheetId="2" r:id="rId2"/>
    <sheet name="Séparation des références" sheetId="7" r:id="rId3"/>
    <sheet name="Production Novembre" sheetId="8" r:id="rId4"/>
  </sheets>
  <definedNames>
    <definedName name="solver_adj" localSheetId="2" hidden="1">'Séparation des références'!$C$9:$I$9,'Séparation des références'!$K$9:$N$9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'Séparation des références'!$C$12:$N$12</definedName>
    <definedName name="solver_lhs2" localSheetId="2" hidden="1">'Séparation des références'!$C$19:$N$19</definedName>
    <definedName name="solver_lhs3" localSheetId="2" hidden="1">'Séparation des références'!$C$9:$I$9</definedName>
    <definedName name="solver_lhs4" localSheetId="2" hidden="1">'Séparation des références'!$K$9:$N$9</definedName>
    <definedName name="solver_lhs5" localSheetId="2" hidden="1">'Séparation des références'!$N$12</definedName>
    <definedName name="solver_lhs6" localSheetId="2" hidden="1">'Séparation des références'!$N$19</definedName>
    <definedName name="solver_lin" localSheetId="2" hidden="1">1</definedName>
    <definedName name="solver_neg" localSheetId="2" hidden="1">1</definedName>
    <definedName name="solver_num" localSheetId="2" hidden="1">6</definedName>
    <definedName name="solver_nwt" localSheetId="2" hidden="1">1</definedName>
    <definedName name="solver_opt" localSheetId="2" hidden="1">'Séparation des références'!$F$21</definedName>
    <definedName name="solver_pre" localSheetId="2" hidden="1">0.000001</definedName>
    <definedName name="solver_rel1" localSheetId="2" hidden="1">3</definedName>
    <definedName name="solver_rel2" localSheetId="2" hidden="1">3</definedName>
    <definedName name="solver_rel3" localSheetId="2" hidden="1">1</definedName>
    <definedName name="solver_rel4" localSheetId="2" hidden="1">1</definedName>
    <definedName name="solver_rel5" localSheetId="2" hidden="1">2</definedName>
    <definedName name="solver_rel6" localSheetId="2" hidden="1">2</definedName>
    <definedName name="solver_rhs1" localSheetId="2" hidden="1">'Séparation des références'!$C$13:$N$13</definedName>
    <definedName name="solver_rhs2" localSheetId="2" hidden="1">'Séparation des références'!$C$20:$N$20</definedName>
    <definedName name="solver_rhs3" localSheetId="2" hidden="1">40</definedName>
    <definedName name="solver_rhs4" localSheetId="2" hidden="1">40</definedName>
    <definedName name="solver_rhs5" localSheetId="2" hidden="1">'Séparation des références'!$B$12</definedName>
    <definedName name="solver_rhs6" localSheetId="2" hidden="1">'Séparation des références'!$B$19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C12" i="1"/>
  <c r="D12"/>
  <c r="E12"/>
  <c r="I13"/>
  <c r="C10"/>
  <c r="D10"/>
  <c r="O8"/>
  <c r="O9"/>
  <c r="C11"/>
  <c r="D11"/>
  <c r="E11"/>
  <c r="F11"/>
  <c r="G11"/>
  <c r="H11"/>
  <c r="I11"/>
  <c r="J11"/>
  <c r="K11"/>
  <c r="L11"/>
  <c r="M11"/>
  <c r="N11"/>
  <c r="C13"/>
  <c r="D13"/>
  <c r="E13"/>
  <c r="F13"/>
  <c r="G13"/>
  <c r="H13"/>
  <c r="J13"/>
  <c r="K13"/>
  <c r="L13"/>
  <c r="M13"/>
  <c r="C22" i="8"/>
  <c r="D22"/>
  <c r="E22"/>
  <c r="F22"/>
  <c r="G22"/>
  <c r="C18"/>
  <c r="C20"/>
  <c r="D18"/>
  <c r="D20"/>
  <c r="E18"/>
  <c r="E20"/>
  <c r="F18"/>
  <c r="F20"/>
  <c r="G19"/>
  <c r="C15"/>
  <c r="C17"/>
  <c r="D17"/>
  <c r="E17"/>
  <c r="F17"/>
  <c r="D15"/>
  <c r="E15"/>
  <c r="F15"/>
  <c r="G16"/>
  <c r="C12"/>
  <c r="C14"/>
  <c r="D12"/>
  <c r="D14"/>
  <c r="E12"/>
  <c r="E14"/>
  <c r="F12"/>
  <c r="F14"/>
  <c r="G13"/>
  <c r="C9"/>
  <c r="C11"/>
  <c r="D11"/>
  <c r="E11"/>
  <c r="F11"/>
  <c r="D9"/>
  <c r="E9"/>
  <c r="F9"/>
  <c r="G10"/>
  <c r="C6"/>
  <c r="C8"/>
  <c r="D6"/>
  <c r="D8"/>
  <c r="E6"/>
  <c r="E8"/>
  <c r="F6"/>
  <c r="F8"/>
  <c r="G7"/>
  <c r="C8" i="7"/>
  <c r="C10" s="1"/>
  <c r="D10" s="1"/>
  <c r="E10" s="1"/>
  <c r="F10" s="1"/>
  <c r="G10" s="1"/>
  <c r="H10" s="1"/>
  <c r="I10" s="1"/>
  <c r="J10" s="1"/>
  <c r="K10" s="1"/>
  <c r="L10" s="1"/>
  <c r="M10" s="1"/>
  <c r="N10" s="1"/>
  <c r="D8"/>
  <c r="D15"/>
  <c r="C20" s="1"/>
  <c r="E8"/>
  <c r="D13" s="1"/>
  <c r="F8"/>
  <c r="F15"/>
  <c r="E20" s="1"/>
  <c r="G8"/>
  <c r="F13"/>
  <c r="H8"/>
  <c r="H15"/>
  <c r="G20" s="1"/>
  <c r="I8"/>
  <c r="H13"/>
  <c r="J8"/>
  <c r="I13" s="1"/>
  <c r="K8"/>
  <c r="K15" s="1"/>
  <c r="J20" s="1"/>
  <c r="L8"/>
  <c r="M8"/>
  <c r="M15"/>
  <c r="L20" s="1"/>
  <c r="N8"/>
  <c r="C16"/>
  <c r="D16"/>
  <c r="E16"/>
  <c r="F16"/>
  <c r="G15"/>
  <c r="G16"/>
  <c r="H16"/>
  <c r="I15"/>
  <c r="I16"/>
  <c r="K16"/>
  <c r="L15"/>
  <c r="K20" s="1"/>
  <c r="L16"/>
  <c r="M16"/>
  <c r="N15"/>
  <c r="M20" s="1"/>
  <c r="N16"/>
  <c r="N20"/>
  <c r="H20"/>
  <c r="F20"/>
  <c r="C18"/>
  <c r="D18"/>
  <c r="E18"/>
  <c r="F18"/>
  <c r="G18"/>
  <c r="H18"/>
  <c r="I18"/>
  <c r="J18"/>
  <c r="K18"/>
  <c r="L18"/>
  <c r="M18"/>
  <c r="N18"/>
  <c r="N13"/>
  <c r="M13"/>
  <c r="K13"/>
  <c r="G13"/>
  <c r="E13"/>
  <c r="C13"/>
  <c r="C11"/>
  <c r="D11"/>
  <c r="E11"/>
  <c r="F11"/>
  <c r="G11"/>
  <c r="H11"/>
  <c r="I11"/>
  <c r="J11"/>
  <c r="K11"/>
  <c r="L11"/>
  <c r="M11"/>
  <c r="N11"/>
  <c r="O9"/>
  <c r="C11" i="2"/>
  <c r="C10"/>
  <c r="C12" s="1"/>
  <c r="D11"/>
  <c r="E11"/>
  <c r="I13"/>
  <c r="D13"/>
  <c r="E13"/>
  <c r="F13"/>
  <c r="G13"/>
  <c r="H13"/>
  <c r="J13"/>
  <c r="K13"/>
  <c r="L13"/>
  <c r="M13"/>
  <c r="C13"/>
  <c r="E10" i="1"/>
  <c r="D10" i="2"/>
  <c r="D12" s="1"/>
  <c r="F11"/>
  <c r="F12" i="1"/>
  <c r="G12"/>
  <c r="H12"/>
  <c r="I12"/>
  <c r="J12"/>
  <c r="K12"/>
  <c r="L12"/>
  <c r="M12"/>
  <c r="N12"/>
  <c r="F14"/>
  <c r="J13" i="7"/>
  <c r="L13"/>
  <c r="O12" i="1"/>
  <c r="Q12"/>
  <c r="R12"/>
  <c r="G11" i="2"/>
  <c r="E10"/>
  <c r="E12"/>
  <c r="F10" i="1"/>
  <c r="G10"/>
  <c r="F10" i="2"/>
  <c r="F12" s="1"/>
  <c r="H11"/>
  <c r="I11"/>
  <c r="G10"/>
  <c r="G12" s="1"/>
  <c r="H10" i="1"/>
  <c r="I10"/>
  <c r="H10" i="2"/>
  <c r="H12" s="1"/>
  <c r="J11"/>
  <c r="K11"/>
  <c r="J10" i="1"/>
  <c r="I10" i="2"/>
  <c r="I12" s="1"/>
  <c r="K10" i="1"/>
  <c r="J10" i="2"/>
  <c r="J12" s="1"/>
  <c r="L11"/>
  <c r="M11"/>
  <c r="K10"/>
  <c r="K12" s="1"/>
  <c r="L10" i="1"/>
  <c r="M10"/>
  <c r="L10" i="2"/>
  <c r="L12" s="1"/>
  <c r="N11"/>
  <c r="J15"/>
  <c r="M10"/>
  <c r="M12" s="1"/>
  <c r="N10" i="1"/>
  <c r="N10" i="2"/>
  <c r="N12"/>
  <c r="F15" l="1"/>
  <c r="N15" s="1"/>
  <c r="O12"/>
  <c r="P12" s="1"/>
  <c r="Q12" s="1"/>
  <c r="C12" i="7"/>
  <c r="J15"/>
  <c r="I20" s="1"/>
  <c r="C15"/>
  <c r="E15"/>
  <c r="D20" s="1"/>
  <c r="D12" l="1"/>
  <c r="E12" s="1"/>
  <c r="F12" s="1"/>
  <c r="G12" s="1"/>
  <c r="H12" s="1"/>
  <c r="I12" s="1"/>
  <c r="J12" s="1"/>
  <c r="K12" s="1"/>
  <c r="L12" s="1"/>
  <c r="M12" s="1"/>
  <c r="N12" s="1"/>
  <c r="C17"/>
  <c r="D17" s="1"/>
  <c r="E17" s="1"/>
  <c r="F17" s="1"/>
  <c r="G17" s="1"/>
  <c r="H17" s="1"/>
  <c r="I17" s="1"/>
  <c r="J17" s="1"/>
  <c r="K17" s="1"/>
  <c r="L17" s="1"/>
  <c r="M17" s="1"/>
  <c r="N17" s="1"/>
  <c r="C19"/>
  <c r="D19" l="1"/>
  <c r="E19" s="1"/>
  <c r="F19" s="1"/>
  <c r="G19" s="1"/>
  <c r="H19" s="1"/>
  <c r="I19" s="1"/>
  <c r="J19" s="1"/>
  <c r="K19" s="1"/>
  <c r="L19" s="1"/>
  <c r="M19" s="1"/>
  <c r="N19" s="1"/>
  <c r="O12"/>
  <c r="O19" l="1"/>
  <c r="F21"/>
</calcChain>
</file>

<file path=xl/sharedStrings.xml><?xml version="1.0" encoding="utf-8"?>
<sst xmlns="http://schemas.openxmlformats.org/spreadsheetml/2006/main" count="109" uniqueCount="56">
  <si>
    <t xml:space="preserve">       1. Plan directeur avec augmentation du stock initial</t>
  </si>
  <si>
    <t>Mois</t>
  </si>
  <si>
    <t>Jan.</t>
  </si>
  <si>
    <t>Fev</t>
  </si>
  <si>
    <t>Mars</t>
  </si>
  <si>
    <t>Avril</t>
  </si>
  <si>
    <t>Mai</t>
  </si>
  <si>
    <t>Juin</t>
  </si>
  <si>
    <t>Juillet</t>
  </si>
  <si>
    <t>Août</t>
  </si>
  <si>
    <t>Sept</t>
  </si>
  <si>
    <t>Oct.</t>
  </si>
  <si>
    <t>Nov</t>
  </si>
  <si>
    <t>Déc</t>
  </si>
  <si>
    <t xml:space="preserve">Ventes </t>
  </si>
  <si>
    <t>Production</t>
  </si>
  <si>
    <t>Cumul Vent.</t>
  </si>
  <si>
    <t>Cumul Prod.</t>
  </si>
  <si>
    <t>Stock fin de mois</t>
  </si>
  <si>
    <t>Stock mini</t>
  </si>
  <si>
    <t>Coût de détention des stocks:</t>
  </si>
  <si>
    <t xml:space="preserve">      2. Plan directeur avec travail en Août</t>
  </si>
  <si>
    <t xml:space="preserve">Salaires en + : </t>
  </si>
  <si>
    <t xml:space="preserve">       Total des coûts:</t>
  </si>
  <si>
    <t xml:space="preserve">             3.  Plan directeur avec séparation des références haut de gamme et bas de gamme</t>
  </si>
  <si>
    <t>Ventes H.G</t>
  </si>
  <si>
    <t>Prod. H.G.</t>
  </si>
  <si>
    <t xml:space="preserve">Cumul Ventes </t>
  </si>
  <si>
    <t>Ventes B.G</t>
  </si>
  <si>
    <t>Prod. B.G.</t>
  </si>
  <si>
    <t>Sem.</t>
  </si>
  <si>
    <t>Commandes H1</t>
  </si>
  <si>
    <t>Production H1</t>
  </si>
  <si>
    <t>Stock H1</t>
  </si>
  <si>
    <t>Commandes H2</t>
  </si>
  <si>
    <t>Production H2</t>
  </si>
  <si>
    <t>Stock H2</t>
  </si>
  <si>
    <t>Commandes H3</t>
  </si>
  <si>
    <t>Production H3</t>
  </si>
  <si>
    <t>Stock H3</t>
  </si>
  <si>
    <t>Commandes H4</t>
  </si>
  <si>
    <t>Production H4</t>
  </si>
  <si>
    <t>Stock H4</t>
  </si>
  <si>
    <t>Commandes H5</t>
  </si>
  <si>
    <t>Production H5</t>
  </si>
  <si>
    <t>Stock H5</t>
  </si>
  <si>
    <t>Total Production</t>
  </si>
  <si>
    <t>Coût de revient d'une fixation=</t>
  </si>
  <si>
    <t>Coût de main-d'œuvre=</t>
  </si>
  <si>
    <t>Taux de coût de détention=</t>
  </si>
  <si>
    <t>Coût de revient d'une fixation HG=</t>
  </si>
  <si>
    <t>Coût de revient d'une fixation BG=</t>
  </si>
  <si>
    <t>Augmentation des coûts salariaux=</t>
  </si>
  <si>
    <t>Total</t>
  </si>
  <si>
    <t xml:space="preserve">   Plan directeur de production pour le mois de novembre</t>
  </si>
  <si>
    <t>Corrigé COURTINE</t>
  </si>
</sst>
</file>

<file path=xl/styles.xml><?xml version="1.0" encoding="utf-8"?>
<styleSheet xmlns="http://schemas.openxmlformats.org/spreadsheetml/2006/main">
  <fonts count="5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2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8" xfId="0" applyFont="1" applyBorder="1"/>
    <xf numFmtId="0" fontId="1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0" fontId="1" fillId="2" borderId="0" xfId="0" applyFont="1" applyFill="1"/>
    <xf numFmtId="0" fontId="4" fillId="2" borderId="0" xfId="0" applyFont="1" applyFill="1"/>
    <xf numFmtId="0" fontId="2" fillId="2" borderId="1" xfId="0" applyFont="1" applyFill="1" applyBorder="1"/>
    <xf numFmtId="0" fontId="1" fillId="2" borderId="2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0" xfId="0" applyFill="1"/>
    <xf numFmtId="0" fontId="3" fillId="2" borderId="0" xfId="0" applyFont="1" applyFill="1"/>
    <xf numFmtId="0" fontId="2" fillId="2" borderId="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right"/>
    </xf>
    <xf numFmtId="0" fontId="2" fillId="2" borderId="8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1" fontId="2" fillId="2" borderId="0" xfId="0" applyNumberFormat="1" applyFont="1" applyFill="1" applyBorder="1"/>
    <xf numFmtId="0" fontId="2" fillId="2" borderId="0" xfId="0" applyFont="1" applyFill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1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3" xfId="0" applyFont="1" applyFill="1" applyBorder="1"/>
    <xf numFmtId="0" fontId="2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3" xfId="0" applyFont="1" applyFill="1" applyBorder="1"/>
    <xf numFmtId="0" fontId="2" fillId="8" borderId="4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1" fontId="2" fillId="8" borderId="4" xfId="0" applyNumberFormat="1" applyFont="1" applyFill="1" applyBorder="1" applyAlignment="1">
      <alignment horizontal="center"/>
    </xf>
    <xf numFmtId="1" fontId="2" fillId="8" borderId="4" xfId="0" applyNumberFormat="1" applyFont="1" applyFill="1" applyBorder="1"/>
    <xf numFmtId="2" fontId="1" fillId="0" borderId="0" xfId="0" applyNumberFormat="1" applyFont="1"/>
    <xf numFmtId="0" fontId="1" fillId="0" borderId="0" xfId="0" applyFont="1" applyFill="1"/>
    <xf numFmtId="9" fontId="2" fillId="6" borderId="12" xfId="0" applyNumberFormat="1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1" fillId="9" borderId="0" xfId="0" applyFont="1" applyFill="1"/>
    <xf numFmtId="0" fontId="2" fillId="9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8622682762232364E-2"/>
          <c:y val="9.2268584153986602E-2"/>
          <c:w val="0.63488352028187078"/>
          <c:h val="0.74879504832658361"/>
        </c:manualLayout>
      </c:layout>
      <c:lineChart>
        <c:grouping val="standard"/>
        <c:ser>
          <c:idx val="0"/>
          <c:order val="0"/>
          <c:tx>
            <c:strRef>
              <c:f>COURTINE_C!$A$10</c:f>
              <c:strCache>
                <c:ptCount val="1"/>
                <c:pt idx="0">
                  <c:v>Cumul Vent.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COURTINE_C!$C$10:$N$10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110</c:v>
                </c:pt>
                <c:pt idx="7">
                  <c:v>150</c:v>
                </c:pt>
                <c:pt idx="8">
                  <c:v>230</c:v>
                </c:pt>
                <c:pt idx="9">
                  <c:v>380</c:v>
                </c:pt>
                <c:pt idx="10">
                  <c:v>420</c:v>
                </c:pt>
                <c:pt idx="11">
                  <c:v>440</c:v>
                </c:pt>
              </c:numCache>
            </c:numRef>
          </c:val>
        </c:ser>
        <c:ser>
          <c:idx val="1"/>
          <c:order val="1"/>
          <c:tx>
            <c:strRef>
              <c:f>COURTINE_C!$A$11</c:f>
              <c:strCache>
                <c:ptCount val="1"/>
                <c:pt idx="0">
                  <c:v>Cumul Prod.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COURTINE_C!$C$11:$N$11</c:f>
              <c:numCache>
                <c:formatCode>General</c:formatCode>
                <c:ptCount val="12"/>
                <c:pt idx="0">
                  <c:v>40</c:v>
                </c:pt>
                <c:pt idx="1">
                  <c:v>80</c:v>
                </c:pt>
                <c:pt idx="2">
                  <c:v>120</c:v>
                </c:pt>
                <c:pt idx="3">
                  <c:v>160</c:v>
                </c:pt>
                <c:pt idx="4">
                  <c:v>200</c:v>
                </c:pt>
                <c:pt idx="5">
                  <c:v>240</c:v>
                </c:pt>
                <c:pt idx="6">
                  <c:v>280</c:v>
                </c:pt>
                <c:pt idx="7">
                  <c:v>280</c:v>
                </c:pt>
                <c:pt idx="8">
                  <c:v>320</c:v>
                </c:pt>
                <c:pt idx="9">
                  <c:v>360</c:v>
                </c:pt>
                <c:pt idx="10">
                  <c:v>400</c:v>
                </c:pt>
                <c:pt idx="11">
                  <c:v>440</c:v>
                </c:pt>
              </c:numCache>
            </c:numRef>
          </c:val>
        </c:ser>
        <c:marker val="1"/>
        <c:axId val="150609920"/>
        <c:axId val="157325184"/>
      </c:lineChart>
      <c:catAx>
        <c:axId val="1506099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325184"/>
        <c:crosses val="autoZero"/>
        <c:auto val="1"/>
        <c:lblAlgn val="ctr"/>
        <c:lblOffset val="100"/>
        <c:tickLblSkip val="1"/>
        <c:tickMarkSkip val="1"/>
      </c:catAx>
      <c:valAx>
        <c:axId val="157325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609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10729356982331"/>
          <c:y val="0.39036726524292381"/>
          <c:w val="0.22806491077732327"/>
          <c:h val="0.152598047546215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6828781241524955E-2"/>
          <c:y val="9.2808670136882682E-2"/>
          <c:w val="0.67981873496653977"/>
          <c:h val="0.74603892533109539"/>
        </c:manualLayout>
      </c:layout>
      <c:lineChart>
        <c:grouping val="standard"/>
        <c:ser>
          <c:idx val="0"/>
          <c:order val="0"/>
          <c:tx>
            <c:strRef>
              <c:f>COURTINE_C!$A$12</c:f>
              <c:strCache>
                <c:ptCount val="1"/>
                <c:pt idx="0">
                  <c:v>Stock fin de mois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COURTINE_C!$C$12:$M$12</c:f>
              <c:numCache>
                <c:formatCode>General</c:formatCode>
                <c:ptCount val="11"/>
                <c:pt idx="0">
                  <c:v>70</c:v>
                </c:pt>
                <c:pt idx="1">
                  <c:v>100</c:v>
                </c:pt>
                <c:pt idx="2">
                  <c:v>135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210</c:v>
                </c:pt>
                <c:pt idx="7">
                  <c:v>170</c:v>
                </c:pt>
                <c:pt idx="8">
                  <c:v>130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</c:ser>
        <c:ser>
          <c:idx val="1"/>
          <c:order val="1"/>
          <c:tx>
            <c:strRef>
              <c:f>COURTINE_C!$A$13</c:f>
              <c:strCache>
                <c:ptCount val="1"/>
                <c:pt idx="0">
                  <c:v>Stock mini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COURTINE_C!$C$13:$M$13</c:f>
              <c:numCache>
                <c:formatCode>General</c:formatCode>
                <c:ptCount val="11"/>
                <c:pt idx="0">
                  <c:v>5</c:v>
                </c:pt>
                <c:pt idx="1">
                  <c:v>2.5</c:v>
                </c:pt>
                <c:pt idx="2">
                  <c:v>2.5</c:v>
                </c:pt>
                <c:pt idx="3">
                  <c:v>5</c:v>
                </c:pt>
                <c:pt idx="4">
                  <c:v>5</c:v>
                </c:pt>
                <c:pt idx="5">
                  <c:v>30</c:v>
                </c:pt>
                <c:pt idx="6">
                  <c:v>80</c:v>
                </c:pt>
                <c:pt idx="7">
                  <c:v>40</c:v>
                </c:pt>
                <c:pt idx="8">
                  <c:v>75</c:v>
                </c:pt>
                <c:pt idx="9">
                  <c:v>20</c:v>
                </c:pt>
                <c:pt idx="10">
                  <c:v>10</c:v>
                </c:pt>
              </c:numCache>
            </c:numRef>
          </c:val>
        </c:ser>
        <c:marker val="1"/>
        <c:axId val="150643072"/>
        <c:axId val="150644992"/>
      </c:lineChart>
      <c:catAx>
        <c:axId val="150643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644992"/>
        <c:crosses val="autoZero"/>
        <c:auto val="1"/>
        <c:lblAlgn val="ctr"/>
        <c:lblOffset val="100"/>
        <c:tickLblSkip val="1"/>
        <c:tickMarkSkip val="1"/>
      </c:catAx>
      <c:valAx>
        <c:axId val="150644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64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69939039878078"/>
          <c:y val="0.38908250599109895"/>
          <c:w val="0.20777834222335112"/>
          <c:h val="0.185617178287496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672723344519514"/>
          <c:y val="9.1766366406561245E-2"/>
          <c:w val="0.64036340067117081"/>
          <c:h val="0.75177830940759782"/>
        </c:manualLayout>
      </c:layout>
      <c:lineChart>
        <c:grouping val="standard"/>
        <c:ser>
          <c:idx val="0"/>
          <c:order val="0"/>
          <c:tx>
            <c:strRef>
              <c:f>'Travail en août'!$A$11</c:f>
              <c:strCache>
                <c:ptCount val="1"/>
                <c:pt idx="0">
                  <c:v>Cumul Prod.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'Travail en août'!$C$10:$N$10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110</c:v>
                </c:pt>
                <c:pt idx="7">
                  <c:v>150</c:v>
                </c:pt>
                <c:pt idx="8">
                  <c:v>230</c:v>
                </c:pt>
                <c:pt idx="9">
                  <c:v>380</c:v>
                </c:pt>
                <c:pt idx="10">
                  <c:v>420</c:v>
                </c:pt>
                <c:pt idx="11">
                  <c:v>440</c:v>
                </c:pt>
              </c:numCache>
            </c:numRef>
          </c:val>
        </c:ser>
        <c:ser>
          <c:idx val="1"/>
          <c:order val="1"/>
          <c:tx>
            <c:strRef>
              <c:f>'Travail en août'!$A$10</c:f>
              <c:strCache>
                <c:ptCount val="1"/>
                <c:pt idx="0">
                  <c:v>Cumul Vent.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'Travail en août'!$C$11:$N$11</c:f>
              <c:numCache>
                <c:formatCode>General</c:formatCode>
                <c:ptCount val="12"/>
                <c:pt idx="0">
                  <c:v>40</c:v>
                </c:pt>
                <c:pt idx="1">
                  <c:v>80</c:v>
                </c:pt>
                <c:pt idx="2">
                  <c:v>120</c:v>
                </c:pt>
                <c:pt idx="3">
                  <c:v>160</c:v>
                </c:pt>
                <c:pt idx="4">
                  <c:v>200</c:v>
                </c:pt>
                <c:pt idx="5">
                  <c:v>240</c:v>
                </c:pt>
                <c:pt idx="6">
                  <c:v>280</c:v>
                </c:pt>
                <c:pt idx="7">
                  <c:v>320</c:v>
                </c:pt>
                <c:pt idx="8">
                  <c:v>360</c:v>
                </c:pt>
                <c:pt idx="9">
                  <c:v>400</c:v>
                </c:pt>
                <c:pt idx="10">
                  <c:v>440</c:v>
                </c:pt>
                <c:pt idx="11">
                  <c:v>440</c:v>
                </c:pt>
              </c:numCache>
            </c:numRef>
          </c:val>
        </c:ser>
        <c:marker val="1"/>
        <c:axId val="150775680"/>
        <c:axId val="164900864"/>
      </c:lineChart>
      <c:catAx>
        <c:axId val="1507756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900864"/>
        <c:crosses val="autoZero"/>
        <c:auto val="1"/>
        <c:lblAlgn val="ctr"/>
        <c:lblOffset val="100"/>
        <c:tickLblSkip val="1"/>
        <c:tickMarkSkip val="1"/>
      </c:catAx>
      <c:valAx>
        <c:axId val="164900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775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932540099154267"/>
          <c:y val="0.40236014982113"/>
          <c:w val="0.97166240886555844"/>
          <c:h val="0.578833748984223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0690423162583519"/>
          <c:y val="9.1525495104920945E-2"/>
          <c:w val="0.58574610244988867"/>
          <c:h val="0.75332522894050313"/>
        </c:manualLayout>
      </c:layout>
      <c:lineChart>
        <c:grouping val="standard"/>
        <c:ser>
          <c:idx val="0"/>
          <c:order val="0"/>
          <c:tx>
            <c:strRef>
              <c:f>'Travail en août'!$A$12</c:f>
              <c:strCache>
                <c:ptCount val="1"/>
                <c:pt idx="0">
                  <c:v>Stock fin de mois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'Travail en août'!$C$12:$M$12</c:f>
              <c:numCache>
                <c:formatCode>General</c:formatCode>
                <c:ptCount val="11"/>
                <c:pt idx="0">
                  <c:v>50</c:v>
                </c:pt>
                <c:pt idx="1">
                  <c:v>80</c:v>
                </c:pt>
                <c:pt idx="2">
                  <c:v>115</c:v>
                </c:pt>
                <c:pt idx="3">
                  <c:v>150</c:v>
                </c:pt>
                <c:pt idx="4">
                  <c:v>180</c:v>
                </c:pt>
                <c:pt idx="5">
                  <c:v>210</c:v>
                </c:pt>
                <c:pt idx="6">
                  <c:v>190</c:v>
                </c:pt>
                <c:pt idx="7">
                  <c:v>190</c:v>
                </c:pt>
                <c:pt idx="8">
                  <c:v>150</c:v>
                </c:pt>
                <c:pt idx="9">
                  <c:v>40</c:v>
                </c:pt>
                <c:pt idx="10">
                  <c:v>40</c:v>
                </c:pt>
              </c:numCache>
            </c:numRef>
          </c:val>
        </c:ser>
        <c:ser>
          <c:idx val="1"/>
          <c:order val="1"/>
          <c:tx>
            <c:strRef>
              <c:f>'Travail en août'!$A$13</c:f>
              <c:strCache>
                <c:ptCount val="1"/>
                <c:pt idx="0">
                  <c:v>Stock mini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'Travail en août'!$C$13:$M$13</c:f>
              <c:numCache>
                <c:formatCode>General</c:formatCode>
                <c:ptCount val="11"/>
                <c:pt idx="0">
                  <c:v>5</c:v>
                </c:pt>
                <c:pt idx="1">
                  <c:v>2.5</c:v>
                </c:pt>
                <c:pt idx="2">
                  <c:v>2.5</c:v>
                </c:pt>
                <c:pt idx="3">
                  <c:v>5</c:v>
                </c:pt>
                <c:pt idx="4">
                  <c:v>5</c:v>
                </c:pt>
                <c:pt idx="5">
                  <c:v>30</c:v>
                </c:pt>
                <c:pt idx="6">
                  <c:v>80</c:v>
                </c:pt>
                <c:pt idx="7">
                  <c:v>40</c:v>
                </c:pt>
                <c:pt idx="8">
                  <c:v>75</c:v>
                </c:pt>
                <c:pt idx="9">
                  <c:v>20</c:v>
                </c:pt>
                <c:pt idx="10">
                  <c:v>10</c:v>
                </c:pt>
              </c:numCache>
            </c:numRef>
          </c:val>
        </c:ser>
        <c:marker val="1"/>
        <c:axId val="164924800"/>
        <c:axId val="164935168"/>
      </c:lineChart>
      <c:catAx>
        <c:axId val="164924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935168"/>
        <c:crosses val="autoZero"/>
        <c:auto val="1"/>
        <c:lblAlgn val="ctr"/>
        <c:lblOffset val="100"/>
        <c:tickLblSkip val="1"/>
        <c:tickMarkSkip val="1"/>
      </c:catAx>
      <c:valAx>
        <c:axId val="164935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492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1492204899777279"/>
          <c:y val="0.40130392953549843"/>
          <c:w val="0.95545657015590191"/>
          <c:h val="0.58435508728668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8.7973325655481147E-2"/>
          <c:y val="0.11260225197173068"/>
          <c:w val="0.65861111369103453"/>
          <c:h val="0.70263805230359944"/>
        </c:manualLayout>
      </c:layout>
      <c:lineChart>
        <c:grouping val="standard"/>
        <c:ser>
          <c:idx val="0"/>
          <c:order val="0"/>
          <c:tx>
            <c:strRef>
              <c:f>'Séparation des références'!$A$12</c:f>
              <c:strCache>
                <c:ptCount val="1"/>
                <c:pt idx="0">
                  <c:v>Stock fin de mois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'Séparation des références'!$C$12:$M$12</c:f>
              <c:numCache>
                <c:formatCode>General</c:formatCode>
                <c:ptCount val="11"/>
                <c:pt idx="0">
                  <c:v>15</c:v>
                </c:pt>
                <c:pt idx="1">
                  <c:v>10</c:v>
                </c:pt>
                <c:pt idx="2">
                  <c:v>7.5</c:v>
                </c:pt>
                <c:pt idx="3">
                  <c:v>5</c:v>
                </c:pt>
                <c:pt idx="4">
                  <c:v>19.999999948840948</c:v>
                </c:pt>
                <c:pt idx="5">
                  <c:v>54.999999948840951</c:v>
                </c:pt>
                <c:pt idx="6">
                  <c:v>64.999999948840951</c:v>
                </c:pt>
                <c:pt idx="7">
                  <c:v>44.999999948840951</c:v>
                </c:pt>
                <c:pt idx="8">
                  <c:v>44.999999948840951</c:v>
                </c:pt>
                <c:pt idx="9">
                  <c:v>9.9999999488409514</c:v>
                </c:pt>
                <c:pt idx="10">
                  <c:v>4.9999999488604274</c:v>
                </c:pt>
              </c:numCache>
            </c:numRef>
          </c:val>
        </c:ser>
        <c:ser>
          <c:idx val="1"/>
          <c:order val="1"/>
          <c:tx>
            <c:strRef>
              <c:f>'Séparation des références'!$A$13</c:f>
              <c:strCache>
                <c:ptCount val="1"/>
                <c:pt idx="0">
                  <c:v>Stock mini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'Séparation des références'!$C$13:$M$13</c:f>
              <c:numCache>
                <c:formatCode>General</c:formatCode>
                <c:ptCount val="11"/>
                <c:pt idx="0">
                  <c:v>2.5</c:v>
                </c:pt>
                <c:pt idx="1">
                  <c:v>1.25</c:v>
                </c:pt>
                <c:pt idx="2">
                  <c:v>1.25</c:v>
                </c:pt>
                <c:pt idx="3">
                  <c:v>2.5</c:v>
                </c:pt>
                <c:pt idx="4">
                  <c:v>2.5</c:v>
                </c:pt>
                <c:pt idx="5">
                  <c:v>15</c:v>
                </c:pt>
                <c:pt idx="6">
                  <c:v>40</c:v>
                </c:pt>
                <c:pt idx="7">
                  <c:v>20</c:v>
                </c:pt>
                <c:pt idx="8">
                  <c:v>37.5</c:v>
                </c:pt>
                <c:pt idx="9">
                  <c:v>10</c:v>
                </c:pt>
                <c:pt idx="10">
                  <c:v>5</c:v>
                </c:pt>
              </c:numCache>
            </c:numRef>
          </c:val>
        </c:ser>
        <c:marker val="1"/>
        <c:axId val="150673664"/>
        <c:axId val="150684032"/>
      </c:lineChart>
      <c:catAx>
        <c:axId val="1506736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684032"/>
        <c:crosses val="autoZero"/>
        <c:auto val="1"/>
        <c:lblAlgn val="ctr"/>
        <c:lblOffset val="100"/>
        <c:tickLblSkip val="1"/>
        <c:tickMarkSkip val="1"/>
      </c:catAx>
      <c:valAx>
        <c:axId val="150684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673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133970486468293"/>
          <c:y val="0.38735171802154866"/>
          <c:w val="0.23776584934009137"/>
          <c:h val="0.243221035726698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6308628559325829E-2"/>
          <c:y val="0.11445659013996715"/>
          <c:w val="0.68535907765473736"/>
          <c:h val="0.69589606805100024"/>
        </c:manualLayout>
      </c:layout>
      <c:lineChart>
        <c:grouping val="standard"/>
        <c:ser>
          <c:idx val="0"/>
          <c:order val="0"/>
          <c:tx>
            <c:strRef>
              <c:f>'Séparation des références'!$A$19</c:f>
              <c:strCache>
                <c:ptCount val="1"/>
                <c:pt idx="0">
                  <c:v>Stock fin de mois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'Séparation des références'!$C$19:$N$19</c:f>
              <c:numCache>
                <c:formatCode>General</c:formatCode>
                <c:ptCount val="12"/>
                <c:pt idx="0">
                  <c:v>55</c:v>
                </c:pt>
                <c:pt idx="1">
                  <c:v>90</c:v>
                </c:pt>
                <c:pt idx="2">
                  <c:v>127.5</c:v>
                </c:pt>
                <c:pt idx="3">
                  <c:v>165</c:v>
                </c:pt>
                <c:pt idx="4">
                  <c:v>180.00000005115905</c:v>
                </c:pt>
                <c:pt idx="5">
                  <c:v>175.00000005115905</c:v>
                </c:pt>
                <c:pt idx="6">
                  <c:v>145.00000005115905</c:v>
                </c:pt>
                <c:pt idx="7">
                  <c:v>125.00000005115905</c:v>
                </c:pt>
                <c:pt idx="8">
                  <c:v>85.000000051159049</c:v>
                </c:pt>
                <c:pt idx="9">
                  <c:v>10.000000051159049</c:v>
                </c:pt>
                <c:pt idx="10">
                  <c:v>15.000000051139573</c:v>
                </c:pt>
                <c:pt idx="11">
                  <c:v>20.000000051136546</c:v>
                </c:pt>
              </c:numCache>
            </c:numRef>
          </c:val>
        </c:ser>
        <c:ser>
          <c:idx val="1"/>
          <c:order val="1"/>
          <c:tx>
            <c:strRef>
              <c:f>'Séparation des références'!$A$20</c:f>
              <c:strCache>
                <c:ptCount val="1"/>
                <c:pt idx="0">
                  <c:v>Stock mini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'Séparation des références'!$C$20:$N$20</c:f>
              <c:numCache>
                <c:formatCode>General</c:formatCode>
                <c:ptCount val="12"/>
                <c:pt idx="0">
                  <c:v>2.5</c:v>
                </c:pt>
                <c:pt idx="1">
                  <c:v>1.25</c:v>
                </c:pt>
                <c:pt idx="2">
                  <c:v>1.25</c:v>
                </c:pt>
                <c:pt idx="3">
                  <c:v>2.5</c:v>
                </c:pt>
                <c:pt idx="4">
                  <c:v>2.5</c:v>
                </c:pt>
                <c:pt idx="5">
                  <c:v>15</c:v>
                </c:pt>
                <c:pt idx="6">
                  <c:v>40</c:v>
                </c:pt>
                <c:pt idx="7">
                  <c:v>20</c:v>
                </c:pt>
                <c:pt idx="8">
                  <c:v>37.5</c:v>
                </c:pt>
                <c:pt idx="9">
                  <c:v>10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</c:ser>
        <c:marker val="1"/>
        <c:axId val="150708224"/>
        <c:axId val="150710144"/>
      </c:lineChart>
      <c:catAx>
        <c:axId val="1507082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710144"/>
        <c:crosses val="autoZero"/>
        <c:auto val="1"/>
        <c:lblAlgn val="ctr"/>
        <c:lblOffset val="100"/>
        <c:tickLblSkip val="1"/>
        <c:tickMarkSkip val="1"/>
      </c:catAx>
      <c:valAx>
        <c:axId val="150710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70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6629439776413"/>
          <c:y val="0.36626112433620217"/>
          <c:w val="0.19485705226444006"/>
          <c:h val="0.311321735945797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14</xdr:row>
      <xdr:rowOff>47625</xdr:rowOff>
    </xdr:from>
    <xdr:to>
      <xdr:col>8</xdr:col>
      <xdr:colOff>438150</xdr:colOff>
      <xdr:row>27</xdr:row>
      <xdr:rowOff>142875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14</xdr:row>
      <xdr:rowOff>47625</xdr:rowOff>
    </xdr:from>
    <xdr:to>
      <xdr:col>20</xdr:col>
      <xdr:colOff>85725</xdr:colOff>
      <xdr:row>27</xdr:row>
      <xdr:rowOff>123825</xdr:rowOff>
    </xdr:to>
    <xdr:graphicFrame macro="">
      <xdr:nvGraphicFramePr>
        <xdr:cNvPr id="10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7</xdr:col>
      <xdr:colOff>266700</xdr:colOff>
      <xdr:row>33</xdr:row>
      <xdr:rowOff>0</xdr:rowOff>
    </xdr:to>
    <xdr:graphicFrame macro="">
      <xdr:nvGraphicFramePr>
        <xdr:cNvPr id="20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16</xdr:row>
      <xdr:rowOff>95250</xdr:rowOff>
    </xdr:from>
    <xdr:to>
      <xdr:col>15</xdr:col>
      <xdr:colOff>752475</xdr:colOff>
      <xdr:row>33</xdr:row>
      <xdr:rowOff>19050</xdr:rowOff>
    </xdr:to>
    <xdr:graphicFrame macro="">
      <xdr:nvGraphicFramePr>
        <xdr:cNvPr id="20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19050</xdr:rowOff>
    </xdr:from>
    <xdr:to>
      <xdr:col>7</xdr:col>
      <xdr:colOff>190500</xdr:colOff>
      <xdr:row>34</xdr:row>
      <xdr:rowOff>0</xdr:rowOff>
    </xdr:to>
    <xdr:graphicFrame macro="">
      <xdr:nvGraphicFramePr>
        <xdr:cNvPr id="30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21</xdr:row>
      <xdr:rowOff>76200</xdr:rowOff>
    </xdr:from>
    <xdr:to>
      <xdr:col>15</xdr:col>
      <xdr:colOff>723900</xdr:colOff>
      <xdr:row>34</xdr:row>
      <xdr:rowOff>19050</xdr:rowOff>
    </xdr:to>
    <xdr:graphicFrame macro="">
      <xdr:nvGraphicFramePr>
        <xdr:cNvPr id="30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showGridLines="0" tabSelected="1" zoomScale="122" workbookViewId="0">
      <selection activeCell="B5" sqref="B5"/>
    </sheetView>
  </sheetViews>
  <sheetFormatPr baseColWidth="10" defaultColWidth="4.7109375" defaultRowHeight="15.95" customHeight="1"/>
  <cols>
    <col min="1" max="1" width="15.28515625" style="1" customWidth="1"/>
    <col min="2" max="14" width="7.140625" style="1" customWidth="1"/>
    <col min="15" max="15" width="5.85546875" style="1" customWidth="1"/>
    <col min="16" max="16" width="4.7109375" style="1" customWidth="1"/>
    <col min="17" max="17" width="7.140625" style="1" customWidth="1"/>
    <col min="18" max="18" width="7" style="1" customWidth="1"/>
    <col min="19" max="16384" width="4.7109375" style="1"/>
  </cols>
  <sheetData>
    <row r="1" spans="1:20" ht="12" customHeight="1">
      <c r="A1" s="82" t="s">
        <v>55</v>
      </c>
      <c r="B1" s="81"/>
      <c r="D1" s="3" t="s">
        <v>0</v>
      </c>
      <c r="E1" s="6"/>
      <c r="F1" s="6"/>
      <c r="G1" s="4"/>
      <c r="H1" s="4"/>
      <c r="I1" s="4"/>
      <c r="J1" s="4"/>
      <c r="K1" s="5"/>
      <c r="L1" s="2"/>
      <c r="M1" s="2"/>
    </row>
    <row r="2" spans="1:20" ht="1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0" ht="12" customHeight="1">
      <c r="A3" s="7"/>
      <c r="B3" s="7"/>
      <c r="C3" s="17" t="s">
        <v>47</v>
      </c>
      <c r="D3" s="18"/>
      <c r="E3" s="18"/>
      <c r="F3" s="18"/>
      <c r="G3" s="12"/>
      <c r="H3" s="71">
        <v>50</v>
      </c>
      <c r="I3" s="17" t="s">
        <v>50</v>
      </c>
      <c r="J3" s="18"/>
      <c r="K3" s="18"/>
      <c r="L3" s="18"/>
      <c r="M3" s="12"/>
      <c r="N3" s="73">
        <v>55</v>
      </c>
      <c r="O3" s="7"/>
    </row>
    <row r="4" spans="1:20" ht="12" customHeight="1">
      <c r="A4" s="7"/>
      <c r="B4" s="7"/>
      <c r="C4" s="19" t="s">
        <v>48</v>
      </c>
      <c r="D4" s="20"/>
      <c r="E4" s="20"/>
      <c r="F4" s="20"/>
      <c r="G4" s="14"/>
      <c r="H4" s="72">
        <v>10</v>
      </c>
      <c r="I4" s="23" t="s">
        <v>51</v>
      </c>
      <c r="J4" s="20"/>
      <c r="K4" s="20"/>
      <c r="L4" s="20"/>
      <c r="M4" s="14"/>
      <c r="N4" s="74">
        <v>45</v>
      </c>
      <c r="O4" s="7"/>
    </row>
    <row r="5" spans="1:20" ht="12" customHeight="1">
      <c r="A5" s="7"/>
      <c r="B5" s="7"/>
      <c r="C5" s="21" t="s">
        <v>49</v>
      </c>
      <c r="D5" s="22"/>
      <c r="E5" s="22"/>
      <c r="F5" s="22"/>
      <c r="G5" s="13"/>
      <c r="H5" s="79">
        <v>0.3</v>
      </c>
      <c r="I5" s="21" t="s">
        <v>52</v>
      </c>
      <c r="J5" s="22"/>
      <c r="K5" s="22"/>
      <c r="L5" s="22"/>
      <c r="M5" s="22"/>
      <c r="N5" s="79">
        <v>0.03</v>
      </c>
      <c r="O5" s="7"/>
    </row>
    <row r="6" spans="1:20" ht="12" customHeight="1">
      <c r="A6" s="7"/>
      <c r="B6" s="7"/>
      <c r="C6" s="8"/>
      <c r="D6" s="7"/>
      <c r="E6" s="7"/>
      <c r="F6" s="7"/>
      <c r="G6" s="16"/>
      <c r="H6" s="7"/>
      <c r="I6" s="7"/>
      <c r="J6" s="7"/>
      <c r="K6" s="7"/>
      <c r="L6" s="7"/>
      <c r="M6" s="7"/>
      <c r="N6" s="7"/>
      <c r="O6" s="7"/>
    </row>
    <row r="7" spans="1:20" ht="12" customHeight="1">
      <c r="A7" s="25" t="s">
        <v>1</v>
      </c>
      <c r="B7" s="25"/>
      <c r="C7" s="64" t="s">
        <v>2</v>
      </c>
      <c r="D7" s="64" t="s">
        <v>3</v>
      </c>
      <c r="E7" s="64" t="s">
        <v>4</v>
      </c>
      <c r="F7" s="64" t="s">
        <v>5</v>
      </c>
      <c r="G7" s="64" t="s">
        <v>6</v>
      </c>
      <c r="H7" s="64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64" t="s">
        <v>12</v>
      </c>
      <c r="N7" s="64" t="s">
        <v>13</v>
      </c>
      <c r="O7" s="8"/>
      <c r="P7" s="2"/>
      <c r="Q7" s="2"/>
      <c r="R7" s="2"/>
      <c r="S7" s="2"/>
      <c r="T7" s="2"/>
    </row>
    <row r="8" spans="1:20" s="2" customFormat="1" ht="12" customHeight="1">
      <c r="A8" s="15" t="s">
        <v>14</v>
      </c>
      <c r="B8" s="15"/>
      <c r="C8" s="63">
        <v>10</v>
      </c>
      <c r="D8" s="63">
        <v>10</v>
      </c>
      <c r="E8" s="63">
        <v>5</v>
      </c>
      <c r="F8" s="63">
        <v>5</v>
      </c>
      <c r="G8" s="63">
        <v>10</v>
      </c>
      <c r="H8" s="63">
        <v>10</v>
      </c>
      <c r="I8" s="63">
        <v>60</v>
      </c>
      <c r="J8" s="63">
        <v>40</v>
      </c>
      <c r="K8" s="63">
        <v>80</v>
      </c>
      <c r="L8" s="63">
        <v>150</v>
      </c>
      <c r="M8" s="63">
        <v>40</v>
      </c>
      <c r="N8" s="63">
        <v>20</v>
      </c>
      <c r="O8" s="1">
        <f>SUM(C8:N8)</f>
        <v>440</v>
      </c>
      <c r="P8" s="1"/>
      <c r="Q8" s="1"/>
      <c r="R8" s="1"/>
      <c r="S8" s="1"/>
      <c r="T8" s="1"/>
    </row>
    <row r="9" spans="1:20" ht="12" customHeight="1">
      <c r="A9" s="7" t="s">
        <v>15</v>
      </c>
      <c r="B9" s="9"/>
      <c r="C9" s="65">
        <v>40</v>
      </c>
      <c r="D9" s="65">
        <v>40</v>
      </c>
      <c r="E9" s="65">
        <v>40</v>
      </c>
      <c r="F9" s="65">
        <v>40</v>
      </c>
      <c r="G9" s="65">
        <v>40</v>
      </c>
      <c r="H9" s="65">
        <v>40</v>
      </c>
      <c r="I9" s="65">
        <v>40</v>
      </c>
      <c r="J9" s="65">
        <v>0</v>
      </c>
      <c r="K9" s="65">
        <v>40</v>
      </c>
      <c r="L9" s="65">
        <v>40</v>
      </c>
      <c r="M9" s="65">
        <v>40</v>
      </c>
      <c r="N9" s="65">
        <v>40</v>
      </c>
      <c r="O9" s="1">
        <f>SUM(C9:N9)</f>
        <v>440</v>
      </c>
    </row>
    <row r="10" spans="1:20" ht="15.95" customHeight="1">
      <c r="A10" s="7" t="s">
        <v>16</v>
      </c>
      <c r="B10" s="9"/>
      <c r="C10" s="10">
        <f>C8</f>
        <v>10</v>
      </c>
      <c r="D10" s="10">
        <f t="shared" ref="D10:N10" si="0">C10+D8</f>
        <v>20</v>
      </c>
      <c r="E10" s="10">
        <f t="shared" si="0"/>
        <v>25</v>
      </c>
      <c r="F10" s="10">
        <f t="shared" si="0"/>
        <v>30</v>
      </c>
      <c r="G10" s="10">
        <f t="shared" si="0"/>
        <v>40</v>
      </c>
      <c r="H10" s="10">
        <f t="shared" si="0"/>
        <v>50</v>
      </c>
      <c r="I10" s="10">
        <f t="shared" si="0"/>
        <v>110</v>
      </c>
      <c r="J10" s="10">
        <f t="shared" si="0"/>
        <v>150</v>
      </c>
      <c r="K10" s="10">
        <f t="shared" si="0"/>
        <v>230</v>
      </c>
      <c r="L10" s="10">
        <f t="shared" si="0"/>
        <v>380</v>
      </c>
      <c r="M10" s="10">
        <f t="shared" si="0"/>
        <v>420</v>
      </c>
      <c r="N10" s="10">
        <f t="shared" si="0"/>
        <v>440</v>
      </c>
    </row>
    <row r="11" spans="1:20" ht="15.95" customHeight="1">
      <c r="A11" s="1" t="s">
        <v>17</v>
      </c>
      <c r="B11" s="9"/>
      <c r="C11" s="10">
        <f>C9</f>
        <v>40</v>
      </c>
      <c r="D11" s="10">
        <f t="shared" ref="D11:N11" si="1">C11+D9</f>
        <v>80</v>
      </c>
      <c r="E11" s="10">
        <f t="shared" si="1"/>
        <v>120</v>
      </c>
      <c r="F11" s="10">
        <f t="shared" si="1"/>
        <v>160</v>
      </c>
      <c r="G11" s="10">
        <f t="shared" si="1"/>
        <v>200</v>
      </c>
      <c r="H11" s="10">
        <f t="shared" si="1"/>
        <v>240</v>
      </c>
      <c r="I11" s="10">
        <f t="shared" si="1"/>
        <v>280</v>
      </c>
      <c r="J11" s="10">
        <f t="shared" si="1"/>
        <v>280</v>
      </c>
      <c r="K11" s="10">
        <f t="shared" si="1"/>
        <v>320</v>
      </c>
      <c r="L11" s="10">
        <f t="shared" si="1"/>
        <v>360</v>
      </c>
      <c r="M11" s="10">
        <f t="shared" si="1"/>
        <v>400</v>
      </c>
      <c r="N11" s="10">
        <f t="shared" si="1"/>
        <v>440</v>
      </c>
    </row>
    <row r="12" spans="1:20" ht="15.95" customHeight="1">
      <c r="A12" s="7" t="s">
        <v>18</v>
      </c>
      <c r="B12" s="66">
        <v>40</v>
      </c>
      <c r="C12" s="66">
        <f t="shared" ref="C12:N12" si="2">B12+C9-C8</f>
        <v>70</v>
      </c>
      <c r="D12" s="66">
        <f t="shared" si="2"/>
        <v>100</v>
      </c>
      <c r="E12" s="66">
        <f t="shared" si="2"/>
        <v>135</v>
      </c>
      <c r="F12" s="66">
        <f t="shared" si="2"/>
        <v>170</v>
      </c>
      <c r="G12" s="66">
        <f t="shared" si="2"/>
        <v>200</v>
      </c>
      <c r="H12" s="66">
        <f t="shared" si="2"/>
        <v>230</v>
      </c>
      <c r="I12" s="66">
        <f t="shared" si="2"/>
        <v>210</v>
      </c>
      <c r="J12" s="66">
        <f t="shared" si="2"/>
        <v>170</v>
      </c>
      <c r="K12" s="66">
        <f t="shared" si="2"/>
        <v>130</v>
      </c>
      <c r="L12" s="66">
        <f t="shared" si="2"/>
        <v>20</v>
      </c>
      <c r="M12" s="66">
        <f t="shared" si="2"/>
        <v>20</v>
      </c>
      <c r="N12" s="66">
        <f t="shared" si="2"/>
        <v>40</v>
      </c>
      <c r="O12" s="1">
        <f>SUM(C12:N12)</f>
        <v>1495</v>
      </c>
      <c r="Q12" s="77">
        <f>O12/12</f>
        <v>124.58333333333333</v>
      </c>
      <c r="R12" s="1">
        <f>Q12*50</f>
        <v>6229.1666666666661</v>
      </c>
    </row>
    <row r="13" spans="1:20" ht="15.95" customHeight="1">
      <c r="A13" s="7" t="s">
        <v>19</v>
      </c>
      <c r="B13" s="7"/>
      <c r="C13" s="11">
        <f t="shared" ref="C13:M13" si="3">D8/2</f>
        <v>5</v>
      </c>
      <c r="D13" s="11">
        <f t="shared" si="3"/>
        <v>2.5</v>
      </c>
      <c r="E13" s="11">
        <f t="shared" si="3"/>
        <v>2.5</v>
      </c>
      <c r="F13" s="11">
        <f t="shared" si="3"/>
        <v>5</v>
      </c>
      <c r="G13" s="11">
        <f t="shared" si="3"/>
        <v>5</v>
      </c>
      <c r="H13" s="11">
        <f t="shared" si="3"/>
        <v>30</v>
      </c>
      <c r="I13" s="11">
        <f>J8+K8/2</f>
        <v>80</v>
      </c>
      <c r="J13" s="11">
        <f t="shared" si="3"/>
        <v>40</v>
      </c>
      <c r="K13" s="11">
        <f t="shared" si="3"/>
        <v>75</v>
      </c>
      <c r="L13" s="11">
        <f t="shared" si="3"/>
        <v>20</v>
      </c>
      <c r="M13" s="11">
        <f t="shared" si="3"/>
        <v>10</v>
      </c>
      <c r="N13" s="2"/>
    </row>
    <row r="14" spans="1:20" ht="12" customHeight="1">
      <c r="B14" s="8" t="s">
        <v>20</v>
      </c>
      <c r="C14" s="2"/>
      <c r="D14" s="2"/>
      <c r="F14" s="75">
        <f>SUM(C12:N12)*$H$3*$H$5/12</f>
        <v>1868.75</v>
      </c>
    </row>
    <row r="15" spans="1:20" ht="15.95" customHeight="1">
      <c r="B15" s="8"/>
      <c r="C15" s="2"/>
      <c r="D15" s="2"/>
      <c r="F15" s="27"/>
    </row>
    <row r="16" spans="1:20" ht="15.95" customHeight="1">
      <c r="B16" s="8"/>
      <c r="C16" s="2"/>
      <c r="D16" s="2"/>
      <c r="F16" s="27"/>
    </row>
    <row r="17" spans="1:14" ht="15.95" customHeight="1">
      <c r="B17" s="8"/>
      <c r="C17" s="2"/>
      <c r="D17" s="2"/>
      <c r="F17" s="27"/>
    </row>
    <row r="18" spans="1:14" ht="15.95" customHeight="1">
      <c r="B18" s="8"/>
      <c r="C18" s="2"/>
      <c r="D18" s="2"/>
      <c r="F18" s="27"/>
    </row>
    <row r="19" spans="1:14" ht="15.95" customHeight="1">
      <c r="B19" s="8"/>
      <c r="C19" s="2"/>
      <c r="D19" s="2"/>
      <c r="F19" s="27"/>
    </row>
    <row r="20" spans="1:14" ht="15.95" customHeight="1">
      <c r="B20" s="8"/>
      <c r="C20" s="2"/>
      <c r="D20" s="2"/>
      <c r="F20" s="27"/>
    </row>
    <row r="21" spans="1:14" ht="15.95" customHeight="1">
      <c r="B21" s="8"/>
      <c r="C21" s="2"/>
      <c r="D21" s="2"/>
      <c r="F21" s="27"/>
    </row>
    <row r="22" spans="1:14" ht="15.95" customHeight="1">
      <c r="B22" s="8"/>
      <c r="C22" s="2"/>
      <c r="D22" s="2"/>
      <c r="F22" s="27"/>
    </row>
    <row r="23" spans="1:14" ht="15.95" customHeight="1">
      <c r="B23" s="8"/>
      <c r="C23" s="2"/>
      <c r="D23" s="2"/>
      <c r="F23" s="27"/>
    </row>
    <row r="24" spans="1:14" ht="15.95" customHeight="1">
      <c r="B24" s="8"/>
      <c r="C24" s="2"/>
      <c r="D24" s="2"/>
      <c r="F24" s="27"/>
    </row>
    <row r="25" spans="1:14" ht="15.95" customHeight="1">
      <c r="B25" s="8"/>
      <c r="C25" s="2"/>
      <c r="D25" s="2"/>
      <c r="F25" s="27"/>
    </row>
    <row r="26" spans="1:14" ht="15.95" customHeight="1">
      <c r="A26" s="8"/>
      <c r="B26" s="8"/>
      <c r="C26" s="2"/>
      <c r="D26" s="2"/>
    </row>
    <row r="27" spans="1:14" ht="12" customHeight="1">
      <c r="B27" s="8"/>
      <c r="C27" s="2"/>
      <c r="D27" s="2"/>
      <c r="F27" s="27"/>
      <c r="H27" s="2"/>
      <c r="I27" s="2"/>
      <c r="J27" s="26"/>
      <c r="K27" s="2"/>
      <c r="M27" s="2"/>
      <c r="N27" s="28"/>
    </row>
    <row r="28" spans="1:14" ht="15.95" customHeight="1">
      <c r="B28" s="8"/>
      <c r="C28" s="2"/>
      <c r="D28" s="2"/>
      <c r="F28" s="27"/>
      <c r="H28" s="2"/>
      <c r="I28" s="2"/>
      <c r="J28" s="26"/>
      <c r="K28" s="2"/>
      <c r="M28" s="2"/>
      <c r="N28" s="28"/>
    </row>
    <row r="29" spans="1:14" ht="15.95" customHeight="1">
      <c r="B29" s="8"/>
      <c r="C29" s="2"/>
      <c r="D29" s="2"/>
      <c r="F29" s="27"/>
      <c r="H29" s="2"/>
      <c r="I29" s="2"/>
      <c r="J29" s="26"/>
      <c r="K29" s="2"/>
      <c r="M29" s="2"/>
      <c r="N29" s="28"/>
    </row>
    <row r="30" spans="1:14" ht="15.95" customHeight="1">
      <c r="B30" s="8"/>
      <c r="C30" s="2"/>
      <c r="D30" s="2"/>
      <c r="F30" s="27"/>
      <c r="H30" s="2"/>
      <c r="I30" s="2"/>
      <c r="J30" s="26"/>
      <c r="K30" s="2"/>
      <c r="M30" s="2"/>
      <c r="N30" s="28"/>
    </row>
    <row r="31" spans="1:14" ht="15.95" customHeight="1">
      <c r="B31" s="8"/>
      <c r="C31" s="2"/>
      <c r="D31" s="2"/>
      <c r="F31" s="27"/>
      <c r="H31" s="2"/>
      <c r="I31" s="2"/>
      <c r="J31" s="26"/>
      <c r="K31" s="2"/>
      <c r="M31" s="2"/>
      <c r="N31" s="28"/>
    </row>
    <row r="32" spans="1:14" ht="15.95" customHeight="1">
      <c r="B32" s="8"/>
      <c r="C32" s="2"/>
      <c r="D32" s="2"/>
      <c r="F32" s="27"/>
      <c r="H32" s="2"/>
      <c r="I32" s="2"/>
      <c r="J32" s="26"/>
      <c r="K32" s="2"/>
      <c r="M32" s="2"/>
      <c r="N32" s="28"/>
    </row>
    <row r="33" spans="1:14" ht="15.95" customHeight="1">
      <c r="B33" s="8"/>
      <c r="C33" s="2"/>
      <c r="D33" s="2"/>
      <c r="F33" s="27"/>
      <c r="H33" s="2"/>
      <c r="I33" s="2"/>
      <c r="J33" s="26"/>
      <c r="K33" s="2"/>
      <c r="M33" s="2"/>
      <c r="N33" s="28"/>
    </row>
    <row r="34" spans="1:14" ht="15.95" customHeight="1">
      <c r="B34" s="8"/>
      <c r="C34" s="2"/>
      <c r="D34" s="2"/>
      <c r="F34" s="27"/>
      <c r="H34" s="2"/>
      <c r="I34" s="2"/>
      <c r="J34" s="26"/>
      <c r="K34" s="2"/>
      <c r="M34" s="2"/>
      <c r="N34" s="28"/>
    </row>
    <row r="35" spans="1:14" ht="15.95" customHeight="1">
      <c r="B35" s="8"/>
      <c r="C35" s="2"/>
      <c r="D35" s="2"/>
      <c r="F35" s="27"/>
      <c r="H35" s="2"/>
      <c r="I35" s="2"/>
      <c r="J35" s="26"/>
      <c r="K35" s="2"/>
      <c r="M35" s="2"/>
      <c r="N35" s="28"/>
    </row>
    <row r="37" spans="1:14" ht="12" customHeight="1">
      <c r="A37" s="8"/>
      <c r="B37" s="8"/>
      <c r="C37" s="2"/>
      <c r="D37" s="2"/>
      <c r="H37" s="2"/>
      <c r="I37" s="2"/>
      <c r="J37" s="2"/>
      <c r="L37" s="2"/>
      <c r="M37" s="2"/>
    </row>
  </sheetData>
  <phoneticPr fontId="0" type="noConversion"/>
  <pageMargins left="0.39370078740157499" right="0.39370078740157499" top="0.39370078740157499" bottom="0.39370078740157499" header="0.4921259845" footer="0.4921259845"/>
  <pageSetup paperSize="9" orientation="landscape" horizontalDpi="4294967292" verticalDpi="4294967292" r:id="rId1"/>
  <headerFooter alignWithMargins="0"/>
  <rowBreaks count="1" manualBreakCount="1">
    <brk id="24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9"/>
  <sheetViews>
    <sheetView zoomScale="134" workbookViewId="0">
      <selection activeCell="G4" sqref="G4"/>
    </sheetView>
  </sheetViews>
  <sheetFormatPr baseColWidth="10" defaultRowHeight="12.75"/>
  <cols>
    <col min="1" max="1" width="16.85546875" style="35" customWidth="1"/>
    <col min="2" max="5" width="7.140625" style="35" customWidth="1"/>
    <col min="6" max="6" width="7.7109375" style="35" customWidth="1"/>
    <col min="7" max="15" width="7.140625" style="35" customWidth="1"/>
    <col min="16" max="16384" width="11.42578125" style="35"/>
  </cols>
  <sheetData>
    <row r="1" spans="1:21">
      <c r="A1" s="29"/>
      <c r="B1" s="30"/>
      <c r="C1" s="30"/>
      <c r="D1" s="31" t="s">
        <v>21</v>
      </c>
      <c r="E1" s="32"/>
      <c r="F1" s="33"/>
      <c r="G1" s="33"/>
      <c r="H1" s="33"/>
      <c r="I1" s="34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15"/>
      <c r="B2" s="30"/>
      <c r="C2" s="30"/>
      <c r="D2" s="30"/>
      <c r="E2" s="36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15"/>
      <c r="B3" s="37" t="s">
        <v>47</v>
      </c>
      <c r="C3" s="38"/>
      <c r="D3" s="38"/>
      <c r="E3" s="38"/>
      <c r="F3" s="39"/>
      <c r="G3" s="71">
        <v>50</v>
      </c>
      <c r="H3" s="37" t="s">
        <v>50</v>
      </c>
      <c r="I3" s="38"/>
      <c r="J3" s="38"/>
      <c r="K3" s="38"/>
      <c r="L3" s="39"/>
      <c r="M3" s="73">
        <v>55</v>
      </c>
      <c r="N3" s="30"/>
      <c r="O3" s="30"/>
      <c r="P3" s="30"/>
      <c r="Q3" s="30"/>
      <c r="R3" s="30"/>
      <c r="S3" s="30"/>
      <c r="T3" s="30"/>
      <c r="U3" s="30"/>
    </row>
    <row r="4" spans="1:21">
      <c r="A4" s="15"/>
      <c r="B4" s="41" t="s">
        <v>48</v>
      </c>
      <c r="C4" s="42"/>
      <c r="D4" s="42"/>
      <c r="E4" s="42"/>
      <c r="F4" s="43"/>
      <c r="G4" s="72">
        <v>10</v>
      </c>
      <c r="H4" s="44" t="s">
        <v>51</v>
      </c>
      <c r="I4" s="42"/>
      <c r="J4" s="42"/>
      <c r="K4" s="42"/>
      <c r="L4" s="43"/>
      <c r="M4" s="74">
        <v>45</v>
      </c>
      <c r="N4" s="30"/>
      <c r="O4" s="30"/>
      <c r="P4" s="30"/>
      <c r="Q4" s="30"/>
      <c r="R4" s="30"/>
      <c r="S4" s="30"/>
      <c r="T4" s="30"/>
      <c r="U4" s="30"/>
    </row>
    <row r="5" spans="1:21">
      <c r="A5" s="15"/>
      <c r="B5" s="45" t="s">
        <v>49</v>
      </c>
      <c r="C5" s="46"/>
      <c r="D5" s="46"/>
      <c r="E5" s="46"/>
      <c r="F5" s="47"/>
      <c r="G5" s="79">
        <v>0.3</v>
      </c>
      <c r="H5" s="45" t="s">
        <v>52</v>
      </c>
      <c r="I5" s="46"/>
      <c r="J5" s="46"/>
      <c r="K5" s="46"/>
      <c r="L5" s="46"/>
      <c r="M5" s="79">
        <v>0.03</v>
      </c>
      <c r="N5" s="30"/>
      <c r="O5" s="30"/>
      <c r="P5" s="30"/>
      <c r="Q5" s="30"/>
      <c r="R5" s="30"/>
      <c r="S5" s="30"/>
      <c r="T5" s="30"/>
      <c r="U5" s="30"/>
    </row>
    <row r="6" spans="1:21">
      <c r="A6" s="15"/>
      <c r="B6" s="30"/>
      <c r="C6" s="30"/>
      <c r="D6" s="30"/>
      <c r="E6" s="36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25" t="s">
        <v>1</v>
      </c>
      <c r="B7" s="25"/>
      <c r="C7" s="64" t="s">
        <v>2</v>
      </c>
      <c r="D7" s="64" t="s">
        <v>3</v>
      </c>
      <c r="E7" s="64" t="s">
        <v>4</v>
      </c>
      <c r="F7" s="64" t="s">
        <v>5</v>
      </c>
      <c r="G7" s="64" t="s">
        <v>6</v>
      </c>
      <c r="H7" s="64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64" t="s">
        <v>12</v>
      </c>
      <c r="N7" s="64" t="s">
        <v>13</v>
      </c>
      <c r="O7" s="30"/>
    </row>
    <row r="8" spans="1:21">
      <c r="A8" s="15" t="s">
        <v>14</v>
      </c>
      <c r="B8" s="15"/>
      <c r="C8" s="63">
        <v>10</v>
      </c>
      <c r="D8" s="63">
        <v>10</v>
      </c>
      <c r="E8" s="63">
        <v>5</v>
      </c>
      <c r="F8" s="63">
        <v>5</v>
      </c>
      <c r="G8" s="63">
        <v>10</v>
      </c>
      <c r="H8" s="63">
        <v>10</v>
      </c>
      <c r="I8" s="63">
        <v>60</v>
      </c>
      <c r="J8" s="63">
        <v>40</v>
      </c>
      <c r="K8" s="63">
        <v>80</v>
      </c>
      <c r="L8" s="63">
        <v>150</v>
      </c>
      <c r="M8" s="63">
        <v>40</v>
      </c>
      <c r="N8" s="63">
        <v>20</v>
      </c>
      <c r="O8" s="30"/>
    </row>
    <row r="9" spans="1:21">
      <c r="A9" s="15" t="s">
        <v>15</v>
      </c>
      <c r="B9" s="48"/>
      <c r="C9" s="65">
        <v>40</v>
      </c>
      <c r="D9" s="65">
        <v>40</v>
      </c>
      <c r="E9" s="65">
        <v>40</v>
      </c>
      <c r="F9" s="65">
        <v>40</v>
      </c>
      <c r="G9" s="65">
        <v>40</v>
      </c>
      <c r="H9" s="65">
        <v>40</v>
      </c>
      <c r="I9" s="65">
        <v>40</v>
      </c>
      <c r="J9" s="65">
        <v>40</v>
      </c>
      <c r="K9" s="65">
        <v>40</v>
      </c>
      <c r="L9" s="65">
        <v>40</v>
      </c>
      <c r="M9" s="65">
        <v>40</v>
      </c>
      <c r="N9" s="65">
        <v>0</v>
      </c>
      <c r="O9" s="29"/>
    </row>
    <row r="10" spans="1:21">
      <c r="A10" s="15" t="s">
        <v>16</v>
      </c>
      <c r="B10" s="48"/>
      <c r="C10" s="49">
        <f>COURTINE_C!C10</f>
        <v>10</v>
      </c>
      <c r="D10" s="49">
        <f>COURTINE_C!D10</f>
        <v>20</v>
      </c>
      <c r="E10" s="49">
        <f>COURTINE_C!E10</f>
        <v>25</v>
      </c>
      <c r="F10" s="49">
        <f>COURTINE_C!F10</f>
        <v>30</v>
      </c>
      <c r="G10" s="49">
        <f>COURTINE_C!G10</f>
        <v>40</v>
      </c>
      <c r="H10" s="49">
        <f>COURTINE_C!H10</f>
        <v>50</v>
      </c>
      <c r="I10" s="49">
        <f>COURTINE_C!I10</f>
        <v>110</v>
      </c>
      <c r="J10" s="49">
        <f>COURTINE_C!J10</f>
        <v>150</v>
      </c>
      <c r="K10" s="49">
        <f>COURTINE_C!K10</f>
        <v>230</v>
      </c>
      <c r="L10" s="49">
        <f>COURTINE_C!L10</f>
        <v>380</v>
      </c>
      <c r="M10" s="49">
        <f>COURTINE_C!M10</f>
        <v>420</v>
      </c>
      <c r="N10" s="49">
        <f>COURTINE_C!N10</f>
        <v>440</v>
      </c>
      <c r="O10" s="29"/>
    </row>
    <row r="11" spans="1:21">
      <c r="A11" s="29" t="s">
        <v>17</v>
      </c>
      <c r="B11" s="48"/>
      <c r="C11" s="49">
        <f>C9</f>
        <v>40</v>
      </c>
      <c r="D11" s="49">
        <f t="shared" ref="D11:N11" si="0">C11+D9</f>
        <v>80</v>
      </c>
      <c r="E11" s="49">
        <f t="shared" si="0"/>
        <v>120</v>
      </c>
      <c r="F11" s="49">
        <f t="shared" si="0"/>
        <v>160</v>
      </c>
      <c r="G11" s="49">
        <f t="shared" si="0"/>
        <v>200</v>
      </c>
      <c r="H11" s="49">
        <f t="shared" si="0"/>
        <v>240</v>
      </c>
      <c r="I11" s="49">
        <f t="shared" si="0"/>
        <v>280</v>
      </c>
      <c r="J11" s="49">
        <f t="shared" si="0"/>
        <v>320</v>
      </c>
      <c r="K11" s="49">
        <f t="shared" si="0"/>
        <v>360</v>
      </c>
      <c r="L11" s="49">
        <f t="shared" si="0"/>
        <v>400</v>
      </c>
      <c r="M11" s="49">
        <f t="shared" si="0"/>
        <v>440</v>
      </c>
      <c r="N11" s="49">
        <f t="shared" si="0"/>
        <v>440</v>
      </c>
      <c r="O11" s="29"/>
      <c r="P11" s="29"/>
      <c r="Q11" s="29"/>
      <c r="R11" s="29"/>
      <c r="S11" s="29"/>
      <c r="T11" s="29"/>
      <c r="U11" s="29"/>
    </row>
    <row r="12" spans="1:21">
      <c r="A12" s="15" t="s">
        <v>18</v>
      </c>
      <c r="B12" s="66">
        <v>20</v>
      </c>
      <c r="C12" s="66">
        <f>$B$12+C11-C10</f>
        <v>50</v>
      </c>
      <c r="D12" s="66">
        <f t="shared" ref="D12:N12" si="1">$B$12+D11-D10</f>
        <v>80</v>
      </c>
      <c r="E12" s="66">
        <f t="shared" si="1"/>
        <v>115</v>
      </c>
      <c r="F12" s="66">
        <f t="shared" si="1"/>
        <v>150</v>
      </c>
      <c r="G12" s="66">
        <f t="shared" si="1"/>
        <v>180</v>
      </c>
      <c r="H12" s="66">
        <f t="shared" si="1"/>
        <v>210</v>
      </c>
      <c r="I12" s="66">
        <f t="shared" si="1"/>
        <v>190</v>
      </c>
      <c r="J12" s="66">
        <f t="shared" si="1"/>
        <v>190</v>
      </c>
      <c r="K12" s="66">
        <f t="shared" si="1"/>
        <v>150</v>
      </c>
      <c r="L12" s="66">
        <f t="shared" si="1"/>
        <v>40</v>
      </c>
      <c r="M12" s="66">
        <f t="shared" si="1"/>
        <v>40</v>
      </c>
      <c r="N12" s="66">
        <f t="shared" si="1"/>
        <v>20</v>
      </c>
      <c r="O12" s="29">
        <f>SUM(C12:N12)</f>
        <v>1415</v>
      </c>
      <c r="P12" s="29">
        <f>O12/12</f>
        <v>117.91666666666667</v>
      </c>
      <c r="Q12" s="29">
        <f>P12*50</f>
        <v>5895.8333333333339</v>
      </c>
      <c r="R12" s="29"/>
      <c r="S12" s="29"/>
      <c r="T12" s="29"/>
      <c r="U12" s="29"/>
    </row>
    <row r="13" spans="1:21">
      <c r="A13" s="15" t="s">
        <v>19</v>
      </c>
      <c r="B13" s="15"/>
      <c r="C13" s="55">
        <f>D8/2</f>
        <v>5</v>
      </c>
      <c r="D13" s="55">
        <f t="shared" ref="D13:M13" si="2">E8/2</f>
        <v>2.5</v>
      </c>
      <c r="E13" s="55">
        <f t="shared" si="2"/>
        <v>2.5</v>
      </c>
      <c r="F13" s="55">
        <f t="shared" si="2"/>
        <v>5</v>
      </c>
      <c r="G13" s="55">
        <f t="shared" si="2"/>
        <v>5</v>
      </c>
      <c r="H13" s="55">
        <f t="shared" si="2"/>
        <v>30</v>
      </c>
      <c r="I13" s="55">
        <f>J8+K8/2</f>
        <v>80</v>
      </c>
      <c r="J13" s="55">
        <f t="shared" si="2"/>
        <v>40</v>
      </c>
      <c r="K13" s="55">
        <f t="shared" si="2"/>
        <v>75</v>
      </c>
      <c r="L13" s="55">
        <f t="shared" si="2"/>
        <v>20</v>
      </c>
      <c r="M13" s="55">
        <f t="shared" si="2"/>
        <v>10</v>
      </c>
      <c r="N13" s="29"/>
      <c r="O13" s="29"/>
      <c r="P13" s="29"/>
      <c r="Q13" s="29"/>
      <c r="R13" s="29"/>
      <c r="S13" s="29"/>
      <c r="T13" s="29"/>
      <c r="U13" s="29"/>
    </row>
    <row r="14" spans="1:21">
      <c r="A14" s="15"/>
      <c r="B14" s="1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29"/>
      <c r="O14" s="29"/>
      <c r="P14" s="29"/>
      <c r="Q14" s="29"/>
      <c r="R14" s="29"/>
      <c r="S14" s="29"/>
      <c r="T14" s="29"/>
      <c r="U14" s="29"/>
    </row>
    <row r="15" spans="1:21">
      <c r="A15" s="29"/>
      <c r="B15" s="25" t="s">
        <v>20</v>
      </c>
      <c r="C15" s="51"/>
      <c r="D15" s="51"/>
      <c r="E15" s="29"/>
      <c r="F15" s="75">
        <f>SUM(C12:N12)*G3*G5/12</f>
        <v>1768.75</v>
      </c>
      <c r="G15" s="78"/>
      <c r="H15" s="51" t="s">
        <v>22</v>
      </c>
      <c r="I15" s="51"/>
      <c r="J15" s="70">
        <f>N11*G4*M5</f>
        <v>132</v>
      </c>
      <c r="K15" s="51" t="s">
        <v>23</v>
      </c>
      <c r="L15" s="29"/>
      <c r="M15" s="51"/>
      <c r="N15" s="76">
        <f>F15+J15</f>
        <v>1900.75</v>
      </c>
      <c r="O15" s="29"/>
      <c r="P15" s="29"/>
      <c r="Q15" s="29"/>
      <c r="R15" s="29"/>
      <c r="S15" s="29"/>
      <c r="T15" s="29"/>
      <c r="U15" s="29"/>
    </row>
    <row r="16" spans="1:21">
      <c r="A16" s="29"/>
      <c r="B16" s="25"/>
      <c r="C16" s="51"/>
      <c r="D16" s="51"/>
      <c r="E16" s="29"/>
      <c r="F16" s="52"/>
      <c r="G16" s="29"/>
      <c r="H16" s="51"/>
      <c r="I16" s="51"/>
      <c r="J16" s="53"/>
      <c r="K16" s="51"/>
      <c r="L16" s="29"/>
      <c r="M16" s="51"/>
      <c r="N16" s="54"/>
      <c r="O16" s="29"/>
      <c r="P16" s="29"/>
      <c r="Q16" s="29"/>
      <c r="R16" s="29"/>
      <c r="S16" s="29"/>
      <c r="T16" s="29"/>
      <c r="U16" s="29"/>
    </row>
    <row r="17" spans="1:21">
      <c r="A17" s="29"/>
      <c r="B17" s="25"/>
      <c r="C17" s="51"/>
      <c r="D17" s="51"/>
      <c r="E17" s="29"/>
      <c r="F17" s="52"/>
      <c r="G17" s="29"/>
      <c r="H17" s="51"/>
      <c r="I17" s="51"/>
      <c r="J17" s="53"/>
      <c r="K17" s="51"/>
      <c r="L17" s="29"/>
      <c r="M17" s="51"/>
      <c r="N17" s="54"/>
      <c r="O17" s="29"/>
      <c r="P17" s="29"/>
      <c r="Q17" s="29"/>
      <c r="R17" s="29"/>
      <c r="S17" s="29"/>
      <c r="T17" s="29"/>
      <c r="U17" s="29"/>
    </row>
    <row r="18" spans="1:21">
      <c r="A18" s="29"/>
      <c r="B18" s="25"/>
      <c r="C18" s="51"/>
      <c r="D18" s="51"/>
      <c r="E18" s="29"/>
      <c r="F18" s="52"/>
      <c r="G18" s="29"/>
      <c r="H18" s="51"/>
      <c r="I18" s="51"/>
      <c r="J18" s="53"/>
      <c r="K18" s="51"/>
      <c r="L18" s="29"/>
      <c r="M18" s="51"/>
      <c r="N18" s="54"/>
      <c r="O18" s="29"/>
      <c r="P18" s="29"/>
      <c r="Q18" s="29"/>
      <c r="R18" s="29"/>
      <c r="S18" s="29"/>
      <c r="T18" s="29"/>
      <c r="U18" s="29"/>
    </row>
    <row r="19" spans="1:21">
      <c r="A19" s="29"/>
      <c r="B19" s="25"/>
      <c r="C19" s="51"/>
      <c r="D19" s="51"/>
      <c r="E19" s="29"/>
      <c r="F19" s="52"/>
      <c r="G19" s="29"/>
      <c r="H19" s="51"/>
      <c r="I19" s="51"/>
      <c r="J19" s="53"/>
      <c r="K19" s="51"/>
      <c r="L19" s="29"/>
      <c r="M19" s="51"/>
      <c r="N19" s="54"/>
      <c r="O19" s="29"/>
      <c r="P19" s="29"/>
      <c r="Q19" s="29"/>
      <c r="R19" s="29"/>
      <c r="S19" s="29"/>
      <c r="T19" s="29"/>
      <c r="U19" s="29"/>
    </row>
    <row r="20" spans="1:21">
      <c r="A20" s="29"/>
      <c r="B20" s="25"/>
      <c r="C20" s="51"/>
      <c r="D20" s="51"/>
      <c r="E20" s="29"/>
      <c r="F20" s="52"/>
      <c r="G20" s="29"/>
      <c r="H20" s="51"/>
      <c r="I20" s="51"/>
      <c r="J20" s="53"/>
      <c r="K20" s="51"/>
      <c r="L20" s="29"/>
      <c r="M20" s="51"/>
      <c r="N20" s="54"/>
      <c r="O20" s="29"/>
      <c r="P20" s="29"/>
      <c r="Q20" s="29"/>
      <c r="R20" s="29"/>
      <c r="S20" s="29"/>
      <c r="T20" s="29"/>
      <c r="U20" s="29"/>
    </row>
    <row r="21" spans="1:21">
      <c r="A21" s="29"/>
      <c r="B21" s="25"/>
      <c r="C21" s="51"/>
      <c r="D21" s="51"/>
      <c r="E21" s="29"/>
      <c r="F21" s="52"/>
      <c r="G21" s="29"/>
      <c r="H21" s="51"/>
      <c r="I21" s="51"/>
      <c r="J21" s="53"/>
      <c r="K21" s="51"/>
      <c r="L21" s="29"/>
      <c r="M21" s="51"/>
      <c r="N21" s="54"/>
      <c r="O21" s="29"/>
      <c r="P21" s="29"/>
      <c r="Q21" s="29"/>
      <c r="R21" s="29"/>
      <c r="S21" s="29"/>
      <c r="T21" s="29"/>
      <c r="U21" s="29"/>
    </row>
    <row r="22" spans="1:21">
      <c r="A22" s="29"/>
      <c r="B22" s="25"/>
      <c r="C22" s="51"/>
      <c r="D22" s="51"/>
      <c r="E22" s="29"/>
      <c r="F22" s="52"/>
      <c r="G22" s="29"/>
      <c r="H22" s="51"/>
      <c r="I22" s="51"/>
      <c r="J22" s="53"/>
      <c r="K22" s="51"/>
      <c r="L22" s="29"/>
      <c r="M22" s="51"/>
      <c r="N22" s="54"/>
      <c r="O22" s="29"/>
      <c r="P22" s="29"/>
      <c r="Q22" s="29"/>
      <c r="R22" s="29"/>
      <c r="S22" s="29"/>
      <c r="T22" s="29"/>
      <c r="U22" s="29"/>
    </row>
    <row r="23" spans="1:21">
      <c r="A23" s="29"/>
      <c r="B23" s="25"/>
      <c r="C23" s="51"/>
      <c r="D23" s="51"/>
      <c r="E23" s="29"/>
      <c r="F23" s="52"/>
      <c r="G23" s="29"/>
      <c r="H23" s="51"/>
      <c r="I23" s="51"/>
      <c r="J23" s="53"/>
      <c r="K23" s="51"/>
      <c r="L23" s="29"/>
      <c r="M23" s="51"/>
      <c r="N23" s="54"/>
      <c r="O23" s="29"/>
      <c r="P23" s="29"/>
      <c r="Q23" s="29"/>
      <c r="R23" s="29"/>
      <c r="S23" s="29"/>
      <c r="T23" s="29"/>
      <c r="U23" s="29"/>
    </row>
    <row r="24" spans="1:21">
      <c r="A24" s="29"/>
      <c r="B24" s="25"/>
      <c r="C24" s="51"/>
      <c r="D24" s="51"/>
      <c r="E24" s="29"/>
      <c r="F24" s="52"/>
      <c r="G24" s="29"/>
      <c r="H24" s="51"/>
      <c r="I24" s="51"/>
      <c r="J24" s="53"/>
      <c r="K24" s="51"/>
      <c r="L24" s="29"/>
      <c r="M24" s="51"/>
      <c r="N24" s="54"/>
      <c r="O24" s="29"/>
      <c r="P24" s="29"/>
      <c r="Q24" s="29"/>
      <c r="R24" s="29"/>
      <c r="S24" s="29"/>
      <c r="T24" s="29"/>
      <c r="U24" s="29"/>
    </row>
    <row r="25" spans="1:21">
      <c r="A25" s="29"/>
      <c r="B25" s="25"/>
      <c r="C25" s="51"/>
      <c r="D25" s="51"/>
      <c r="E25" s="29"/>
      <c r="F25" s="52"/>
      <c r="G25" s="29"/>
      <c r="H25" s="51"/>
      <c r="I25" s="51"/>
      <c r="J25" s="53"/>
      <c r="K25" s="51"/>
      <c r="L25" s="29"/>
      <c r="M25" s="51"/>
      <c r="N25" s="54"/>
      <c r="O25" s="29"/>
      <c r="P25" s="29"/>
      <c r="Q25" s="29"/>
      <c r="R25" s="29"/>
      <c r="S25" s="29"/>
      <c r="T25" s="29"/>
      <c r="U25" s="29"/>
    </row>
    <row r="26" spans="1:21">
      <c r="A26" s="29"/>
      <c r="B26" s="25"/>
      <c r="C26" s="51"/>
      <c r="D26" s="51"/>
      <c r="E26" s="29"/>
      <c r="F26" s="52"/>
      <c r="G26" s="29"/>
      <c r="H26" s="51"/>
      <c r="I26" s="51"/>
      <c r="J26" s="53"/>
      <c r="K26" s="51"/>
      <c r="L26" s="29"/>
      <c r="M26" s="51"/>
      <c r="N26" s="54"/>
      <c r="O26" s="29"/>
      <c r="P26" s="29"/>
      <c r="Q26" s="29"/>
      <c r="R26" s="29"/>
      <c r="S26" s="29"/>
      <c r="T26" s="29"/>
      <c r="U26" s="29"/>
    </row>
    <row r="27" spans="1:21">
      <c r="A27" s="29"/>
      <c r="B27" s="25"/>
      <c r="C27" s="51"/>
      <c r="D27" s="51"/>
      <c r="E27" s="29"/>
      <c r="F27" s="52"/>
      <c r="G27" s="29"/>
      <c r="H27" s="51"/>
      <c r="I27" s="51"/>
      <c r="J27" s="53"/>
      <c r="K27" s="51"/>
      <c r="L27" s="29"/>
      <c r="M27" s="51"/>
      <c r="N27" s="54"/>
      <c r="O27" s="29"/>
      <c r="P27" s="29"/>
      <c r="Q27" s="29"/>
      <c r="R27" s="29"/>
      <c r="S27" s="29"/>
      <c r="T27" s="29"/>
      <c r="U27" s="29"/>
    </row>
    <row r="28" spans="1:21">
      <c r="A28" s="29"/>
      <c r="B28" s="25"/>
      <c r="C28" s="51"/>
      <c r="D28" s="51"/>
      <c r="E28" s="29"/>
      <c r="F28" s="52"/>
      <c r="G28" s="29"/>
      <c r="H28" s="51"/>
      <c r="I28" s="51"/>
      <c r="J28" s="53"/>
      <c r="K28" s="51"/>
      <c r="L28" s="29"/>
      <c r="M28" s="51"/>
      <c r="N28" s="54"/>
      <c r="O28" s="29"/>
      <c r="P28" s="29"/>
      <c r="Q28" s="29"/>
      <c r="R28" s="29"/>
      <c r="S28" s="29"/>
      <c r="T28" s="29"/>
      <c r="U28" s="29"/>
    </row>
    <row r="29" spans="1:21">
      <c r="A29" s="25"/>
      <c r="B29" s="25"/>
      <c r="C29" s="51"/>
      <c r="D29" s="51"/>
      <c r="E29" s="29"/>
      <c r="F29" s="29"/>
      <c r="G29" s="29"/>
      <c r="H29" s="51"/>
      <c r="I29" s="51"/>
      <c r="J29" s="51"/>
      <c r="K29" s="29"/>
      <c r="L29" s="51"/>
      <c r="M29" s="51"/>
      <c r="N29" s="29"/>
      <c r="O29" s="29"/>
      <c r="P29" s="29"/>
      <c r="Q29" s="29"/>
      <c r="R29" s="29"/>
      <c r="S29" s="29"/>
      <c r="T29" s="29"/>
      <c r="U29" s="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1"/>
  <sheetViews>
    <sheetView zoomScaleNormal="100" workbookViewId="0">
      <selection activeCell="A7" sqref="A7"/>
    </sheetView>
  </sheetViews>
  <sheetFormatPr baseColWidth="10" defaultRowHeight="12.75"/>
  <cols>
    <col min="1" max="1" width="16.140625" style="35" customWidth="1"/>
    <col min="2" max="15" width="7" style="35" customWidth="1"/>
    <col min="16" max="16384" width="11.42578125" style="35"/>
  </cols>
  <sheetData>
    <row r="1" spans="1:15">
      <c r="B1" s="3" t="s">
        <v>24</v>
      </c>
      <c r="C1" s="32"/>
      <c r="D1" s="56"/>
      <c r="E1" s="56"/>
      <c r="F1" s="56"/>
      <c r="G1" s="56"/>
      <c r="H1" s="56"/>
      <c r="I1" s="56"/>
      <c r="J1" s="56"/>
      <c r="K1" s="57"/>
      <c r="L1" s="58"/>
      <c r="M1" s="57"/>
    </row>
    <row r="3" spans="1:15">
      <c r="B3" s="37" t="s">
        <v>47</v>
      </c>
      <c r="C3" s="38"/>
      <c r="D3" s="38"/>
      <c r="E3" s="38"/>
      <c r="F3" s="39"/>
      <c r="G3" s="71">
        <v>50</v>
      </c>
      <c r="H3" s="37" t="s">
        <v>50</v>
      </c>
      <c r="I3" s="38"/>
      <c r="J3" s="38"/>
      <c r="K3" s="38"/>
      <c r="L3" s="39"/>
      <c r="M3" s="73">
        <v>55</v>
      </c>
    </row>
    <row r="4" spans="1:15">
      <c r="B4" s="41" t="s">
        <v>48</v>
      </c>
      <c r="C4" s="42"/>
      <c r="D4" s="42"/>
      <c r="E4" s="42"/>
      <c r="F4" s="43"/>
      <c r="G4" s="72">
        <v>10</v>
      </c>
      <c r="H4" s="44" t="s">
        <v>51</v>
      </c>
      <c r="I4" s="42"/>
      <c r="J4" s="42"/>
      <c r="K4" s="42"/>
      <c r="L4" s="43"/>
      <c r="M4" s="74">
        <v>45</v>
      </c>
    </row>
    <row r="5" spans="1:15">
      <c r="B5" s="45" t="s">
        <v>49</v>
      </c>
      <c r="C5" s="46"/>
      <c r="D5" s="46"/>
      <c r="E5" s="46"/>
      <c r="F5" s="47"/>
      <c r="G5" s="79">
        <v>0.3</v>
      </c>
      <c r="H5" s="45" t="s">
        <v>52</v>
      </c>
      <c r="I5" s="46"/>
      <c r="J5" s="46"/>
      <c r="K5" s="46"/>
      <c r="L5" s="46"/>
      <c r="M5" s="79">
        <v>0.03</v>
      </c>
    </row>
    <row r="7" spans="1:15">
      <c r="A7" s="25" t="s">
        <v>1</v>
      </c>
      <c r="B7" s="25"/>
      <c r="C7" s="64" t="s">
        <v>2</v>
      </c>
      <c r="D7" s="64" t="s">
        <v>3</v>
      </c>
      <c r="E7" s="64" t="s">
        <v>4</v>
      </c>
      <c r="F7" s="64" t="s">
        <v>5</v>
      </c>
      <c r="G7" s="64" t="s">
        <v>6</v>
      </c>
      <c r="H7" s="64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64" t="s">
        <v>12</v>
      </c>
      <c r="N7" s="64" t="s">
        <v>13</v>
      </c>
      <c r="O7" s="8"/>
    </row>
    <row r="8" spans="1:15">
      <c r="A8" s="51" t="s">
        <v>25</v>
      </c>
      <c r="B8" s="55"/>
      <c r="C8" s="63">
        <f>COURTINE_C!C8/2</f>
        <v>5</v>
      </c>
      <c r="D8" s="63">
        <f>COURTINE_C!D8/2</f>
        <v>5</v>
      </c>
      <c r="E8" s="63">
        <f>COURTINE_C!E8/2</f>
        <v>2.5</v>
      </c>
      <c r="F8" s="63">
        <f>COURTINE_C!F8/2</f>
        <v>2.5</v>
      </c>
      <c r="G8" s="63">
        <f>COURTINE_C!G8/2</f>
        <v>5</v>
      </c>
      <c r="H8" s="63">
        <f>COURTINE_C!H8/2</f>
        <v>5</v>
      </c>
      <c r="I8" s="63">
        <f>COURTINE_C!I8/2</f>
        <v>30</v>
      </c>
      <c r="J8" s="63">
        <f>COURTINE_C!J8/2</f>
        <v>20</v>
      </c>
      <c r="K8" s="63">
        <f>COURTINE_C!K8/2</f>
        <v>40</v>
      </c>
      <c r="L8" s="63">
        <f>COURTINE_C!L8/2</f>
        <v>75</v>
      </c>
      <c r="M8" s="63">
        <f>COURTINE_C!M8/2</f>
        <v>20</v>
      </c>
      <c r="N8" s="63">
        <f>COURTINE_C!N8/2</f>
        <v>10</v>
      </c>
      <c r="O8" s="51"/>
    </row>
    <row r="9" spans="1:15">
      <c r="A9" s="29" t="s">
        <v>26</v>
      </c>
      <c r="B9" s="48"/>
      <c r="C9" s="65">
        <v>0</v>
      </c>
      <c r="D9" s="65">
        <v>0</v>
      </c>
      <c r="E9" s="65">
        <v>0</v>
      </c>
      <c r="F9" s="65">
        <v>0</v>
      </c>
      <c r="G9" s="65">
        <v>19.999999948840948</v>
      </c>
      <c r="H9" s="65">
        <v>40</v>
      </c>
      <c r="I9" s="65">
        <v>40</v>
      </c>
      <c r="J9" s="65">
        <v>0</v>
      </c>
      <c r="K9" s="65">
        <v>40</v>
      </c>
      <c r="L9" s="65">
        <v>40</v>
      </c>
      <c r="M9" s="65">
        <v>15.000000000019478</v>
      </c>
      <c r="N9" s="65">
        <v>25.000000000003027</v>
      </c>
      <c r="O9" s="29">
        <f>SUM(C9:N9)</f>
        <v>219.99999994886343</v>
      </c>
    </row>
    <row r="10" spans="1:15">
      <c r="A10" s="29" t="s">
        <v>27</v>
      </c>
      <c r="B10" s="48"/>
      <c r="C10" s="10">
        <f>C8</f>
        <v>5</v>
      </c>
      <c r="D10" s="10">
        <f t="shared" ref="D10:N11" si="0">C10+D8</f>
        <v>10</v>
      </c>
      <c r="E10" s="10">
        <f t="shared" si="0"/>
        <v>12.5</v>
      </c>
      <c r="F10" s="10">
        <f t="shared" si="0"/>
        <v>15</v>
      </c>
      <c r="G10" s="10">
        <f t="shared" si="0"/>
        <v>20</v>
      </c>
      <c r="H10" s="10">
        <f t="shared" si="0"/>
        <v>25</v>
      </c>
      <c r="I10" s="10">
        <f t="shared" si="0"/>
        <v>55</v>
      </c>
      <c r="J10" s="10">
        <f t="shared" si="0"/>
        <v>75</v>
      </c>
      <c r="K10" s="10">
        <f t="shared" si="0"/>
        <v>115</v>
      </c>
      <c r="L10" s="10">
        <f t="shared" si="0"/>
        <v>190</v>
      </c>
      <c r="M10" s="10">
        <f t="shared" si="0"/>
        <v>210</v>
      </c>
      <c r="N10" s="10">
        <f t="shared" si="0"/>
        <v>220</v>
      </c>
      <c r="O10" s="29"/>
    </row>
    <row r="11" spans="1:15">
      <c r="A11" s="29" t="s">
        <v>17</v>
      </c>
      <c r="B11" s="48"/>
      <c r="C11" s="10">
        <f>C9</f>
        <v>0</v>
      </c>
      <c r="D11" s="10">
        <f t="shared" si="0"/>
        <v>0</v>
      </c>
      <c r="E11" s="10">
        <f t="shared" si="0"/>
        <v>0</v>
      </c>
      <c r="F11" s="10">
        <f t="shared" si="0"/>
        <v>0</v>
      </c>
      <c r="G11" s="10">
        <f t="shared" si="0"/>
        <v>19.999999948840948</v>
      </c>
      <c r="H11" s="10">
        <f t="shared" si="0"/>
        <v>59.999999948840951</v>
      </c>
      <c r="I11" s="10">
        <f t="shared" si="0"/>
        <v>99.999999948840951</v>
      </c>
      <c r="J11" s="10">
        <f t="shared" si="0"/>
        <v>99.999999948840951</v>
      </c>
      <c r="K11" s="10">
        <f t="shared" si="0"/>
        <v>139.99999994884095</v>
      </c>
      <c r="L11" s="10">
        <f t="shared" si="0"/>
        <v>179.99999994884095</v>
      </c>
      <c r="M11" s="10">
        <f t="shared" si="0"/>
        <v>194.99999994886042</v>
      </c>
      <c r="N11" s="10">
        <f t="shared" si="0"/>
        <v>219.99999994886343</v>
      </c>
      <c r="O11" s="29"/>
    </row>
    <row r="12" spans="1:15">
      <c r="A12" s="15" t="s">
        <v>18</v>
      </c>
      <c r="B12" s="66">
        <v>20</v>
      </c>
      <c r="C12" s="66">
        <f t="shared" ref="C12:N12" si="1">B12+C9-C8</f>
        <v>15</v>
      </c>
      <c r="D12" s="66">
        <f t="shared" si="1"/>
        <v>10</v>
      </c>
      <c r="E12" s="66">
        <f t="shared" si="1"/>
        <v>7.5</v>
      </c>
      <c r="F12" s="66">
        <f t="shared" si="1"/>
        <v>5</v>
      </c>
      <c r="G12" s="66">
        <f t="shared" si="1"/>
        <v>19.999999948840948</v>
      </c>
      <c r="H12" s="66">
        <f t="shared" si="1"/>
        <v>54.999999948840951</v>
      </c>
      <c r="I12" s="66">
        <f t="shared" si="1"/>
        <v>64.999999948840951</v>
      </c>
      <c r="J12" s="66">
        <f t="shared" si="1"/>
        <v>44.999999948840951</v>
      </c>
      <c r="K12" s="66">
        <f t="shared" si="1"/>
        <v>44.999999948840951</v>
      </c>
      <c r="L12" s="66">
        <f t="shared" si="1"/>
        <v>9.9999999488409514</v>
      </c>
      <c r="M12" s="66">
        <f t="shared" si="1"/>
        <v>4.9999999488604274</v>
      </c>
      <c r="N12" s="66">
        <f t="shared" si="1"/>
        <v>19.999999948863454</v>
      </c>
      <c r="O12" s="29">
        <f>SUM(C12:N12)</f>
        <v>302.49999959076951</v>
      </c>
    </row>
    <row r="13" spans="1:15">
      <c r="A13" s="15" t="s">
        <v>19</v>
      </c>
      <c r="B13" s="55"/>
      <c r="C13" s="48">
        <f t="shared" ref="C13:H13" si="2">D8/2</f>
        <v>2.5</v>
      </c>
      <c r="D13" s="48">
        <f t="shared" si="2"/>
        <v>1.25</v>
      </c>
      <c r="E13" s="48">
        <f t="shared" si="2"/>
        <v>1.25</v>
      </c>
      <c r="F13" s="48">
        <f t="shared" si="2"/>
        <v>2.5</v>
      </c>
      <c r="G13" s="48">
        <f t="shared" si="2"/>
        <v>2.5</v>
      </c>
      <c r="H13" s="48">
        <f t="shared" si="2"/>
        <v>15</v>
      </c>
      <c r="I13" s="48">
        <f>J8+K8/2</f>
        <v>40</v>
      </c>
      <c r="J13" s="48">
        <f>K8/2</f>
        <v>20</v>
      </c>
      <c r="K13" s="48">
        <f>L8/2</f>
        <v>37.5</v>
      </c>
      <c r="L13" s="48">
        <f>M8/2</f>
        <v>10</v>
      </c>
      <c r="M13" s="48">
        <f>N8/2</f>
        <v>5</v>
      </c>
      <c r="N13" s="48">
        <f>O8/2</f>
        <v>0</v>
      </c>
      <c r="O13" s="29"/>
    </row>
    <row r="14" spans="1:15">
      <c r="A14" s="15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29"/>
    </row>
    <row r="15" spans="1:15">
      <c r="A15" s="51" t="s">
        <v>28</v>
      </c>
      <c r="B15" s="55"/>
      <c r="C15" s="63">
        <f>C8</f>
        <v>5</v>
      </c>
      <c r="D15" s="63">
        <f t="shared" ref="D15:N15" si="3">D8</f>
        <v>5</v>
      </c>
      <c r="E15" s="63">
        <f t="shared" si="3"/>
        <v>2.5</v>
      </c>
      <c r="F15" s="63">
        <f t="shared" si="3"/>
        <v>2.5</v>
      </c>
      <c r="G15" s="63">
        <f t="shared" si="3"/>
        <v>5</v>
      </c>
      <c r="H15" s="63">
        <f t="shared" si="3"/>
        <v>5</v>
      </c>
      <c r="I15" s="63">
        <f t="shared" si="3"/>
        <v>30</v>
      </c>
      <c r="J15" s="63">
        <f t="shared" si="3"/>
        <v>20</v>
      </c>
      <c r="K15" s="63">
        <f t="shared" si="3"/>
        <v>40</v>
      </c>
      <c r="L15" s="63">
        <f>L8</f>
        <v>75</v>
      </c>
      <c r="M15" s="63">
        <f t="shared" si="3"/>
        <v>20</v>
      </c>
      <c r="N15" s="63">
        <f t="shared" si="3"/>
        <v>10</v>
      </c>
      <c r="O15" s="51"/>
    </row>
    <row r="16" spans="1:15">
      <c r="A16" s="29" t="s">
        <v>29</v>
      </c>
      <c r="B16" s="48"/>
      <c r="C16" s="65">
        <f t="shared" ref="C16:I16" si="4">40-C9</f>
        <v>40</v>
      </c>
      <c r="D16" s="65">
        <f t="shared" si="4"/>
        <v>40</v>
      </c>
      <c r="E16" s="65">
        <f t="shared" si="4"/>
        <v>40</v>
      </c>
      <c r="F16" s="65">
        <f t="shared" si="4"/>
        <v>40</v>
      </c>
      <c r="G16" s="65">
        <f t="shared" si="4"/>
        <v>20.000000051159052</v>
      </c>
      <c r="H16" s="65">
        <f t="shared" si="4"/>
        <v>0</v>
      </c>
      <c r="I16" s="65">
        <f t="shared" si="4"/>
        <v>0</v>
      </c>
      <c r="J16" s="65">
        <v>0</v>
      </c>
      <c r="K16" s="65">
        <f>40-K9</f>
        <v>0</v>
      </c>
      <c r="L16" s="65">
        <f>40-L9</f>
        <v>0</v>
      </c>
      <c r="M16" s="65">
        <f>40-M9</f>
        <v>24.999999999980524</v>
      </c>
      <c r="N16" s="65">
        <f>40-N9</f>
        <v>14.999999999996973</v>
      </c>
      <c r="O16" s="29"/>
    </row>
    <row r="17" spans="1:15">
      <c r="A17" s="29" t="s">
        <v>27</v>
      </c>
      <c r="B17" s="48"/>
      <c r="C17" s="10">
        <f>C15</f>
        <v>5</v>
      </c>
      <c r="D17" s="10">
        <f t="shared" ref="D17:N18" si="5">C17+D15</f>
        <v>10</v>
      </c>
      <c r="E17" s="10">
        <f t="shared" si="5"/>
        <v>12.5</v>
      </c>
      <c r="F17" s="10">
        <f t="shared" si="5"/>
        <v>15</v>
      </c>
      <c r="G17" s="10">
        <f t="shared" si="5"/>
        <v>20</v>
      </c>
      <c r="H17" s="10">
        <f t="shared" si="5"/>
        <v>25</v>
      </c>
      <c r="I17" s="10">
        <f t="shared" si="5"/>
        <v>55</v>
      </c>
      <c r="J17" s="10">
        <f t="shared" si="5"/>
        <v>75</v>
      </c>
      <c r="K17" s="10">
        <f t="shared" si="5"/>
        <v>115</v>
      </c>
      <c r="L17" s="10">
        <f t="shared" si="5"/>
        <v>190</v>
      </c>
      <c r="M17" s="10">
        <f t="shared" si="5"/>
        <v>210</v>
      </c>
      <c r="N17" s="10">
        <f t="shared" si="5"/>
        <v>220</v>
      </c>
      <c r="O17" s="29"/>
    </row>
    <row r="18" spans="1:15">
      <c r="A18" s="29" t="s">
        <v>17</v>
      </c>
      <c r="B18" s="48"/>
      <c r="C18" s="10">
        <f>C16</f>
        <v>40</v>
      </c>
      <c r="D18" s="10">
        <f t="shared" si="5"/>
        <v>80</v>
      </c>
      <c r="E18" s="10">
        <f t="shared" si="5"/>
        <v>120</v>
      </c>
      <c r="F18" s="10">
        <f t="shared" si="5"/>
        <v>160</v>
      </c>
      <c r="G18" s="10">
        <f t="shared" si="5"/>
        <v>180.00000005115905</v>
      </c>
      <c r="H18" s="10">
        <f t="shared" si="5"/>
        <v>180.00000005115905</v>
      </c>
      <c r="I18" s="10">
        <f t="shared" si="5"/>
        <v>180.00000005115905</v>
      </c>
      <c r="J18" s="10">
        <f t="shared" si="5"/>
        <v>180.00000005115905</v>
      </c>
      <c r="K18" s="10">
        <f t="shared" si="5"/>
        <v>180.00000005115905</v>
      </c>
      <c r="L18" s="10">
        <f t="shared" si="5"/>
        <v>180.00000005115905</v>
      </c>
      <c r="M18" s="10">
        <f t="shared" si="5"/>
        <v>205.00000005113958</v>
      </c>
      <c r="N18" s="10">
        <f t="shared" si="5"/>
        <v>220.00000005113657</v>
      </c>
      <c r="O18" s="29"/>
    </row>
    <row r="19" spans="1:15">
      <c r="A19" s="15" t="s">
        <v>18</v>
      </c>
      <c r="B19" s="66">
        <v>20</v>
      </c>
      <c r="C19" s="66">
        <f t="shared" ref="C19:N19" si="6">B19+C16-C15</f>
        <v>55</v>
      </c>
      <c r="D19" s="66">
        <f t="shared" si="6"/>
        <v>90</v>
      </c>
      <c r="E19" s="66">
        <f t="shared" si="6"/>
        <v>127.5</v>
      </c>
      <c r="F19" s="66">
        <f t="shared" si="6"/>
        <v>165</v>
      </c>
      <c r="G19" s="66">
        <f t="shared" si="6"/>
        <v>180.00000005115905</v>
      </c>
      <c r="H19" s="66">
        <f t="shared" si="6"/>
        <v>175.00000005115905</v>
      </c>
      <c r="I19" s="66">
        <f t="shared" si="6"/>
        <v>145.00000005115905</v>
      </c>
      <c r="J19" s="66">
        <f t="shared" si="6"/>
        <v>125.00000005115905</v>
      </c>
      <c r="K19" s="66">
        <f t="shared" si="6"/>
        <v>85.000000051159049</v>
      </c>
      <c r="L19" s="66">
        <f t="shared" si="6"/>
        <v>10.000000051159049</v>
      </c>
      <c r="M19" s="66">
        <f t="shared" si="6"/>
        <v>15.000000051139573</v>
      </c>
      <c r="N19" s="66">
        <f t="shared" si="6"/>
        <v>20.000000051136546</v>
      </c>
      <c r="O19" s="29">
        <f>SUM(C19:N19)</f>
        <v>1192.5000004092306</v>
      </c>
    </row>
    <row r="20" spans="1:15">
      <c r="A20" s="15" t="s">
        <v>19</v>
      </c>
      <c r="B20" s="25"/>
      <c r="C20" s="48">
        <f t="shared" ref="C20:H20" si="7">D15/2</f>
        <v>2.5</v>
      </c>
      <c r="D20" s="48">
        <f t="shared" si="7"/>
        <v>1.25</v>
      </c>
      <c r="E20" s="48">
        <f t="shared" si="7"/>
        <v>1.25</v>
      </c>
      <c r="F20" s="48">
        <f t="shared" si="7"/>
        <v>2.5</v>
      </c>
      <c r="G20" s="48">
        <f t="shared" si="7"/>
        <v>2.5</v>
      </c>
      <c r="H20" s="48">
        <f t="shared" si="7"/>
        <v>15</v>
      </c>
      <c r="I20" s="48">
        <f>J15+K15/2</f>
        <v>40</v>
      </c>
      <c r="J20" s="48">
        <f>K15/2</f>
        <v>20</v>
      </c>
      <c r="K20" s="48">
        <f>L15/2</f>
        <v>37.5</v>
      </c>
      <c r="L20" s="48">
        <f>M15/2</f>
        <v>10</v>
      </c>
      <c r="M20" s="48">
        <f>N15/2</f>
        <v>5</v>
      </c>
      <c r="N20" s="48">
        <f>O15/2</f>
        <v>0</v>
      </c>
      <c r="O20" s="29"/>
    </row>
    <row r="21" spans="1:15">
      <c r="A21" s="1"/>
      <c r="B21" s="8" t="s">
        <v>20</v>
      </c>
      <c r="C21" s="51"/>
      <c r="D21" s="51"/>
      <c r="E21" s="29"/>
      <c r="F21" s="76">
        <f>(SUM(C12:N12)*M3+SUM(C19:N19)*M4)*G5/12</f>
        <v>1757.4999998976925</v>
      </c>
      <c r="G21" s="29"/>
      <c r="H21" s="29"/>
      <c r="I21" s="29"/>
      <c r="J21" s="29"/>
      <c r="K21" s="29"/>
      <c r="L21" s="29"/>
      <c r="M21" s="29"/>
      <c r="N21" s="29"/>
      <c r="O21" s="29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2"/>
  <sheetViews>
    <sheetView zoomScale="140" workbookViewId="0">
      <selection activeCell="E32" sqref="E32"/>
    </sheetView>
  </sheetViews>
  <sheetFormatPr baseColWidth="10" defaultRowHeight="12.75"/>
  <cols>
    <col min="1" max="1" width="16.28515625" style="35" customWidth="1"/>
    <col min="2" max="7" width="9.140625" style="35" customWidth="1"/>
    <col min="8" max="16384" width="11.42578125" style="35"/>
  </cols>
  <sheetData>
    <row r="2" spans="1:7">
      <c r="A2" s="29"/>
      <c r="B2" s="31" t="s">
        <v>54</v>
      </c>
      <c r="C2" s="32"/>
      <c r="D2" s="32"/>
      <c r="E2" s="32"/>
      <c r="F2" s="32"/>
      <c r="G2" s="62"/>
    </row>
    <row r="3" spans="1:7">
      <c r="A3" s="29"/>
      <c r="B3" s="43"/>
      <c r="C3" s="43"/>
      <c r="D3" s="43"/>
      <c r="E3" s="43"/>
      <c r="F3" s="43"/>
      <c r="G3" s="43"/>
    </row>
    <row r="4" spans="1:7">
      <c r="A4" s="29"/>
      <c r="B4" s="48"/>
      <c r="C4" s="48"/>
      <c r="D4" s="29"/>
      <c r="E4" s="48"/>
      <c r="F4" s="48"/>
      <c r="G4" s="48"/>
    </row>
    <row r="5" spans="1:7">
      <c r="A5" s="29"/>
      <c r="B5" s="67" t="s">
        <v>30</v>
      </c>
      <c r="C5" s="67">
        <v>1</v>
      </c>
      <c r="D5" s="67">
        <v>2</v>
      </c>
      <c r="E5" s="67">
        <v>3</v>
      </c>
      <c r="F5" s="67">
        <v>4</v>
      </c>
      <c r="G5" s="63" t="s">
        <v>53</v>
      </c>
    </row>
    <row r="6" spans="1:7">
      <c r="A6" s="40" t="s">
        <v>31</v>
      </c>
      <c r="B6" s="59"/>
      <c r="C6" s="50">
        <f>G6/4</f>
        <v>1250</v>
      </c>
      <c r="D6" s="50">
        <f>G6/4</f>
        <v>1250</v>
      </c>
      <c r="E6" s="50">
        <f>G6/4</f>
        <v>1250</v>
      </c>
      <c r="F6" s="50">
        <f>G6/4</f>
        <v>1250</v>
      </c>
      <c r="G6" s="50">
        <v>5000</v>
      </c>
    </row>
    <row r="7" spans="1:7">
      <c r="A7" s="60" t="s">
        <v>32</v>
      </c>
      <c r="B7" s="55"/>
      <c r="C7" s="80">
        <v>2500</v>
      </c>
      <c r="D7" s="80">
        <v>2500</v>
      </c>
      <c r="E7" s="50"/>
      <c r="F7" s="50"/>
      <c r="G7" s="49">
        <f>SUM(C7:F7)</f>
        <v>5000</v>
      </c>
    </row>
    <row r="8" spans="1:7">
      <c r="A8" s="16" t="s">
        <v>33</v>
      </c>
      <c r="B8" s="24">
        <v>1000</v>
      </c>
      <c r="C8" s="49">
        <f>B8+C7-C6</f>
        <v>2250</v>
      </c>
      <c r="D8" s="49">
        <f>C8+D7-D6</f>
        <v>3500</v>
      </c>
      <c r="E8" s="49">
        <f>D8+E7-E6</f>
        <v>2250</v>
      </c>
      <c r="F8" s="49">
        <f>E8+F7-F6</f>
        <v>1000</v>
      </c>
      <c r="G8" s="49"/>
    </row>
    <row r="9" spans="1:7">
      <c r="A9" s="40" t="s">
        <v>34</v>
      </c>
      <c r="B9" s="59"/>
      <c r="C9" s="50">
        <f>G9/4</f>
        <v>2000</v>
      </c>
      <c r="D9" s="50">
        <f>G9/4</f>
        <v>2000</v>
      </c>
      <c r="E9" s="50">
        <f>G9/4</f>
        <v>2000</v>
      </c>
      <c r="F9" s="50">
        <f>G9/4</f>
        <v>2000</v>
      </c>
      <c r="G9" s="50">
        <v>8000</v>
      </c>
    </row>
    <row r="10" spans="1:7">
      <c r="A10" s="60" t="s">
        <v>35</v>
      </c>
      <c r="B10" s="55"/>
      <c r="C10" s="50"/>
      <c r="D10" s="80">
        <v>2000</v>
      </c>
      <c r="E10" s="80">
        <v>4000</v>
      </c>
      <c r="F10" s="80">
        <v>2000</v>
      </c>
      <c r="G10" s="49">
        <f>SUM(C10:F10)</f>
        <v>8000</v>
      </c>
    </row>
    <row r="11" spans="1:7">
      <c r="A11" s="16" t="s">
        <v>36</v>
      </c>
      <c r="B11" s="24">
        <v>3500</v>
      </c>
      <c r="C11" s="49">
        <f>B11+C10-C9</f>
        <v>1500</v>
      </c>
      <c r="D11" s="49">
        <f>C11+D10-D9</f>
        <v>1500</v>
      </c>
      <c r="E11" s="49">
        <f>D11+E10-E9</f>
        <v>3500</v>
      </c>
      <c r="F11" s="49">
        <f>E11+F10-F9</f>
        <v>3500</v>
      </c>
      <c r="G11" s="49"/>
    </row>
    <row r="12" spans="1:7">
      <c r="A12" s="40" t="s">
        <v>37</v>
      </c>
      <c r="B12" s="59"/>
      <c r="C12" s="50">
        <f>G12/4</f>
        <v>750</v>
      </c>
      <c r="D12" s="50">
        <f>G12/4</f>
        <v>750</v>
      </c>
      <c r="E12" s="50">
        <f>G12/4</f>
        <v>750</v>
      </c>
      <c r="F12" s="50">
        <f>G12/4</f>
        <v>750</v>
      </c>
      <c r="G12" s="50">
        <v>3000</v>
      </c>
    </row>
    <row r="13" spans="1:7">
      <c r="A13" s="60" t="s">
        <v>38</v>
      </c>
      <c r="B13" s="55"/>
      <c r="C13" s="80">
        <v>2500</v>
      </c>
      <c r="D13" s="80">
        <v>500</v>
      </c>
      <c r="E13" s="50"/>
      <c r="F13" s="50"/>
      <c r="G13" s="49">
        <f>SUM(C13:F13)</f>
        <v>3000</v>
      </c>
    </row>
    <row r="14" spans="1:7">
      <c r="A14" s="16" t="s">
        <v>39</v>
      </c>
      <c r="B14" s="24">
        <v>500</v>
      </c>
      <c r="C14" s="49">
        <f>B14+C13-C12</f>
        <v>2250</v>
      </c>
      <c r="D14" s="49">
        <f>C14+D13-D12</f>
        <v>2000</v>
      </c>
      <c r="E14" s="49">
        <f>D14+E13-E12</f>
        <v>1250</v>
      </c>
      <c r="F14" s="49">
        <f>E14+F13-F12</f>
        <v>500</v>
      </c>
      <c r="G14" s="49"/>
    </row>
    <row r="15" spans="1:7">
      <c r="A15" s="40" t="s">
        <v>40</v>
      </c>
      <c r="B15" s="59"/>
      <c r="C15" s="50">
        <f>G15/4</f>
        <v>750</v>
      </c>
      <c r="D15" s="50">
        <f>G15/4</f>
        <v>750</v>
      </c>
      <c r="E15" s="50">
        <f>G15/4</f>
        <v>750</v>
      </c>
      <c r="F15" s="50">
        <f>G15/4</f>
        <v>750</v>
      </c>
      <c r="G15" s="50">
        <v>3000</v>
      </c>
    </row>
    <row r="16" spans="1:7">
      <c r="A16" s="60" t="s">
        <v>41</v>
      </c>
      <c r="B16" s="55"/>
      <c r="C16" s="50"/>
      <c r="D16" s="50"/>
      <c r="E16" s="80">
        <v>750</v>
      </c>
      <c r="F16" s="80">
        <v>2250</v>
      </c>
      <c r="G16" s="49">
        <f>SUM(C16:F16)</f>
        <v>3000</v>
      </c>
    </row>
    <row r="17" spans="1:7">
      <c r="A17" s="16" t="s">
        <v>42</v>
      </c>
      <c r="B17" s="24">
        <v>1500</v>
      </c>
      <c r="C17" s="49">
        <f>B17+C16-C15</f>
        <v>750</v>
      </c>
      <c r="D17" s="49">
        <f>C17+D16-D15</f>
        <v>0</v>
      </c>
      <c r="E17" s="49">
        <f>D17+E16-E15</f>
        <v>0</v>
      </c>
      <c r="F17" s="49">
        <f>E17+F16-F15</f>
        <v>1500</v>
      </c>
      <c r="G17" s="49"/>
    </row>
    <row r="18" spans="1:7">
      <c r="A18" s="40" t="s">
        <v>43</v>
      </c>
      <c r="B18" s="59"/>
      <c r="C18" s="50">
        <f>G18/4</f>
        <v>250</v>
      </c>
      <c r="D18" s="50">
        <f>G18/4</f>
        <v>250</v>
      </c>
      <c r="E18" s="50">
        <f>G18/4</f>
        <v>250</v>
      </c>
      <c r="F18" s="50">
        <f>G18/4</f>
        <v>250</v>
      </c>
      <c r="G18" s="50">
        <v>1000</v>
      </c>
    </row>
    <row r="19" spans="1:7">
      <c r="A19" s="60" t="s">
        <v>44</v>
      </c>
      <c r="B19" s="55"/>
      <c r="C19" s="50"/>
      <c r="D19" s="50"/>
      <c r="E19" s="80">
        <v>250</v>
      </c>
      <c r="F19" s="80">
        <v>750</v>
      </c>
      <c r="G19" s="49">
        <f>SUM(C19:F19)</f>
        <v>1000</v>
      </c>
    </row>
    <row r="20" spans="1:7">
      <c r="A20" s="61" t="s">
        <v>45</v>
      </c>
      <c r="B20" s="24">
        <v>500</v>
      </c>
      <c r="C20" s="49">
        <f>B20+C19-C18</f>
        <v>250</v>
      </c>
      <c r="D20" s="49">
        <f>C20+D19-D18</f>
        <v>0</v>
      </c>
      <c r="E20" s="49">
        <f>D20+E19-E18</f>
        <v>0</v>
      </c>
      <c r="F20" s="49">
        <f>E20+F19-F18</f>
        <v>500</v>
      </c>
      <c r="G20" s="49"/>
    </row>
    <row r="21" spans="1:7">
      <c r="A21" s="29"/>
      <c r="B21" s="29"/>
      <c r="C21" s="29"/>
      <c r="D21" s="29"/>
      <c r="E21" s="29"/>
      <c r="F21" s="29"/>
      <c r="G21" s="29"/>
    </row>
    <row r="22" spans="1:7">
      <c r="A22" s="68" t="s">
        <v>46</v>
      </c>
      <c r="B22" s="69"/>
      <c r="C22" s="66">
        <f>C7+C10+C13+C16+C19</f>
        <v>5000</v>
      </c>
      <c r="D22" s="66">
        <f>D7+D10+D13+D16+D19</f>
        <v>5000</v>
      </c>
      <c r="E22" s="66">
        <f>E7+E10+E13+E16+E19</f>
        <v>5000</v>
      </c>
      <c r="F22" s="66">
        <f>F7+F10+F13+F16+F19</f>
        <v>5000</v>
      </c>
      <c r="G22" s="63">
        <f>SUM(C22:F22)</f>
        <v>20000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COURTINE_C</vt:lpstr>
      <vt:lpstr>Travail en août</vt:lpstr>
      <vt:lpstr>Séparation des références</vt:lpstr>
      <vt:lpstr>Production Novembre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cp:lastPrinted>2004-05-07T13:09:30Z</cp:lastPrinted>
  <dcterms:created xsi:type="dcterms:W3CDTF">2001-01-12T10:57:47Z</dcterms:created>
  <dcterms:modified xsi:type="dcterms:W3CDTF">2016-02-01T10:50:36Z</dcterms:modified>
</cp:coreProperties>
</file>