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240" windowHeight="8835" activeTab="2"/>
  </bookViews>
  <sheets>
    <sheet name="Données" sheetId="1" r:id="rId1"/>
    <sheet name="Production constante" sheetId="6" r:id="rId2"/>
    <sheet name="Heures supp" sheetId="4" r:id="rId3"/>
    <sheet name="Effectifs" sheetId="3" r:id="rId4"/>
    <sheet name="Votre proposition" sheetId="5" r:id="rId5"/>
    <sheet name="Optimisation" sheetId="2" r:id="rId6"/>
    <sheet name="Modele" sheetId="7" r:id="rId7"/>
  </sheets>
  <definedNames>
    <definedName name="solver_adj" localSheetId="6" hidden="1">Modele!$B$4:$AC$4</definedName>
    <definedName name="solver_adj" localSheetId="5" hidden="1">Optimisation!$C$16:$F$17,Optimisation!$C$21:$F$21</definedName>
    <definedName name="solver_cvg" localSheetId="6" hidden="1">0.0001</definedName>
    <definedName name="solver_cvg" localSheetId="5" hidden="1">0.0001</definedName>
    <definedName name="solver_drv" localSheetId="6" hidden="1">1</definedName>
    <definedName name="solver_drv" localSheetId="5" hidden="1">1</definedName>
    <definedName name="solver_est" localSheetId="6" hidden="1">1</definedName>
    <definedName name="solver_est" localSheetId="5" hidden="1">2</definedName>
    <definedName name="solver_itr" localSheetId="6" hidden="1">100</definedName>
    <definedName name="solver_itr" localSheetId="5" hidden="1">100</definedName>
    <definedName name="solver_lhs1" localSheetId="6" hidden="1">Modele!$AD$5:$AD$16</definedName>
    <definedName name="solver_lhs1" localSheetId="5" hidden="1">Optimisation!$C$27:$F$27</definedName>
    <definedName name="solver_lhs2" localSheetId="6" hidden="1">Modele!$AD$17</definedName>
    <definedName name="solver_lhs2" localSheetId="5" hidden="1">Optimisation!$F$27</definedName>
    <definedName name="solver_lhs3" localSheetId="6" hidden="1">Modele!$B$4:$AC$4</definedName>
    <definedName name="solver_lhs3" localSheetId="5" hidden="1">Optimisation!$F$27</definedName>
    <definedName name="solver_lhs4" localSheetId="5" hidden="1">Optimisation!$C$16:$F$17</definedName>
    <definedName name="solver_lhs5" localSheetId="5" hidden="1">Optimisation!$C$21:$F$21</definedName>
    <definedName name="solver_lin" localSheetId="6" hidden="1">2</definedName>
    <definedName name="solver_lin" localSheetId="5" hidden="1">1</definedName>
    <definedName name="solver_neg" localSheetId="6" hidden="1">2</definedName>
    <definedName name="solver_neg" localSheetId="5" hidden="1">2</definedName>
    <definedName name="solver_num" localSheetId="6" hidden="1">3</definedName>
    <definedName name="solver_num" localSheetId="5" hidden="1">5</definedName>
    <definedName name="solver_nwt" localSheetId="6" hidden="1">1</definedName>
    <definedName name="solver_nwt" localSheetId="5" hidden="1">2</definedName>
    <definedName name="solver_opt" localSheetId="6" hidden="1">Modele!$AD$19</definedName>
    <definedName name="solver_opt" localSheetId="5" hidden="1">Optimisation!$G$35</definedName>
    <definedName name="solver_pre" localSheetId="6" hidden="1">0.000001</definedName>
    <definedName name="solver_pre" localSheetId="5" hidden="1">0.0001</definedName>
    <definedName name="solver_rel1" localSheetId="6" hidden="1">2</definedName>
    <definedName name="solver_rel1" localSheetId="5" hidden="1">3</definedName>
    <definedName name="solver_rel2" localSheetId="6" hidden="1">3</definedName>
    <definedName name="solver_rel2" localSheetId="5" hidden="1">3</definedName>
    <definedName name="solver_rel3" localSheetId="6" hidden="1">3</definedName>
    <definedName name="solver_rel3" localSheetId="5" hidden="1">3</definedName>
    <definedName name="solver_rel4" localSheetId="5" hidden="1">3</definedName>
    <definedName name="solver_rel5" localSheetId="5" hidden="1">3</definedName>
    <definedName name="solver_rhs1" localSheetId="6" hidden="1">Modele!$AF$5:$AF$16</definedName>
    <definedName name="solver_rhs1" localSheetId="5" hidden="1">0</definedName>
    <definedName name="solver_rhs2" localSheetId="6" hidden="1">Modele!$AF$17</definedName>
    <definedName name="solver_rhs2" localSheetId="5" hidden="1">Optimisation!$B$12</definedName>
    <definedName name="solver_rhs3" localSheetId="6" hidden="1">0</definedName>
    <definedName name="solver_rhs3" localSheetId="5" hidden="1">Optimisation!$B$12</definedName>
    <definedName name="solver_rhs4" localSheetId="5" hidden="1">0</definedName>
    <definedName name="solver_rhs5" localSheetId="5" hidden="1">0</definedName>
    <definedName name="solver_scl" localSheetId="6" hidden="1">2</definedName>
    <definedName name="solver_scl" localSheetId="5" hidden="1">2</definedName>
    <definedName name="solver_sho" localSheetId="6" hidden="1">2</definedName>
    <definedName name="solver_sho" localSheetId="5" hidden="1">2</definedName>
    <definedName name="solver_tim" localSheetId="6" hidden="1">100</definedName>
    <definedName name="solver_tim" localSheetId="5" hidden="1">100</definedName>
    <definedName name="solver_tol" localSheetId="6" hidden="1">0.05</definedName>
    <definedName name="solver_tol" localSheetId="5" hidden="1">0.05</definedName>
    <definedName name="solver_typ" localSheetId="6" hidden="1">2</definedName>
    <definedName name="solver_typ" localSheetId="5" hidden="1">1</definedName>
    <definedName name="solver_val" localSheetId="6" hidden="1">0</definedName>
    <definedName name="solver_val" localSheetId="5" hidden="1">0</definedName>
  </definedNames>
  <calcPr calcId="125725"/>
</workbook>
</file>

<file path=xl/calcChain.xml><?xml version="1.0" encoding="utf-8"?>
<calcChain xmlns="http://schemas.openxmlformats.org/spreadsheetml/2006/main">
  <c r="AD19" i="7"/>
  <c r="AD6"/>
  <c r="AD7"/>
  <c r="AD8"/>
  <c r="AD9"/>
  <c r="AD10"/>
  <c r="AD11"/>
  <c r="AD12"/>
  <c r="AD13"/>
  <c r="AD14"/>
  <c r="AD15"/>
  <c r="AD16"/>
  <c r="AD17"/>
  <c r="AD5"/>
  <c r="G23" i="3"/>
  <c r="G16"/>
  <c r="G23" i="4"/>
  <c r="G16"/>
  <c r="G16" i="6"/>
  <c r="F29"/>
  <c r="E29"/>
  <c r="D29"/>
  <c r="C29"/>
  <c r="G29" s="1"/>
  <c r="F28"/>
  <c r="E28"/>
  <c r="D28"/>
  <c r="C28"/>
  <c r="G28" s="1"/>
  <c r="C19"/>
  <c r="C21" s="1"/>
  <c r="D34" i="5"/>
  <c r="E34"/>
  <c r="F34"/>
  <c r="C34"/>
  <c r="F32"/>
  <c r="E32"/>
  <c r="D32"/>
  <c r="C32"/>
  <c r="F31"/>
  <c r="E31"/>
  <c r="D31"/>
  <c r="C31"/>
  <c r="C19"/>
  <c r="C21" s="1"/>
  <c r="C24" s="1"/>
  <c r="C26" s="1"/>
  <c r="F29" i="4"/>
  <c r="E29"/>
  <c r="D29"/>
  <c r="C29"/>
  <c r="C17"/>
  <c r="C18" s="1"/>
  <c r="F29" i="3"/>
  <c r="E29"/>
  <c r="D29"/>
  <c r="C29"/>
  <c r="F28"/>
  <c r="E28"/>
  <c r="D28"/>
  <c r="C28"/>
  <c r="C19"/>
  <c r="D19" s="1"/>
  <c r="D33" i="2"/>
  <c r="E33"/>
  <c r="F33"/>
  <c r="C33"/>
  <c r="C18"/>
  <c r="C20" s="1"/>
  <c r="C31" s="1"/>
  <c r="D32"/>
  <c r="E32"/>
  <c r="F32"/>
  <c r="C32"/>
  <c r="D30"/>
  <c r="E30"/>
  <c r="F30"/>
  <c r="C30"/>
  <c r="D29"/>
  <c r="E29"/>
  <c r="F29"/>
  <c r="C29"/>
  <c r="C30" i="6" l="1"/>
  <c r="C23"/>
  <c r="D19"/>
  <c r="C20"/>
  <c r="C23" i="2"/>
  <c r="C25" s="1"/>
  <c r="C27" s="1"/>
  <c r="C33" i="5"/>
  <c r="G34"/>
  <c r="C23"/>
  <c r="D19"/>
  <c r="E19" s="1"/>
  <c r="E21" s="1"/>
  <c r="E33" s="1"/>
  <c r="G31"/>
  <c r="G32"/>
  <c r="G28" i="3"/>
  <c r="G29"/>
  <c r="G29" i="4"/>
  <c r="D17"/>
  <c r="E17" s="1"/>
  <c r="E18" s="1"/>
  <c r="C27" i="5"/>
  <c r="D20"/>
  <c r="C20"/>
  <c r="C28" i="4"/>
  <c r="C23"/>
  <c r="C24" s="1"/>
  <c r="C21"/>
  <c r="C20"/>
  <c r="F17"/>
  <c r="F18" s="1"/>
  <c r="D18"/>
  <c r="D21" i="3"/>
  <c r="D20"/>
  <c r="E19"/>
  <c r="C20"/>
  <c r="C21"/>
  <c r="C22" i="2"/>
  <c r="C19"/>
  <c r="D18"/>
  <c r="G29"/>
  <c r="G32"/>
  <c r="G33"/>
  <c r="G30"/>
  <c r="G15"/>
  <c r="C24" i="6" l="1"/>
  <c r="C26"/>
  <c r="C27"/>
  <c r="E19"/>
  <c r="D21"/>
  <c r="D20"/>
  <c r="C30" i="5"/>
  <c r="C29"/>
  <c r="E20"/>
  <c r="E24"/>
  <c r="E26" s="1"/>
  <c r="E23"/>
  <c r="D21"/>
  <c r="D33" s="1"/>
  <c r="F19"/>
  <c r="F21" s="1"/>
  <c r="F33" s="1"/>
  <c r="C27" i="4"/>
  <c r="C26"/>
  <c r="E23"/>
  <c r="E21"/>
  <c r="E20"/>
  <c r="E28"/>
  <c r="D23"/>
  <c r="D24" s="1"/>
  <c r="D21"/>
  <c r="D20"/>
  <c r="D28"/>
  <c r="F28"/>
  <c r="F23"/>
  <c r="F21"/>
  <c r="F20"/>
  <c r="G28"/>
  <c r="F19" i="3"/>
  <c r="E21"/>
  <c r="E20"/>
  <c r="D23"/>
  <c r="D30"/>
  <c r="C30"/>
  <c r="C23"/>
  <c r="C24" s="1"/>
  <c r="C37" i="2"/>
  <c r="C38" s="1"/>
  <c r="E18"/>
  <c r="D19"/>
  <c r="D20"/>
  <c r="C34"/>
  <c r="D30" i="6" l="1"/>
  <c r="D23"/>
  <c r="E21"/>
  <c r="E20"/>
  <c r="F19"/>
  <c r="G33" i="5"/>
  <c r="F20"/>
  <c r="F24"/>
  <c r="F26" s="1"/>
  <c r="F23"/>
  <c r="D24"/>
  <c r="D26" s="1"/>
  <c r="D27" s="1"/>
  <c r="E27" s="1"/>
  <c r="F27" s="1"/>
  <c r="D23"/>
  <c r="C27" i="3"/>
  <c r="C26"/>
  <c r="D27" i="4"/>
  <c r="D26"/>
  <c r="E24"/>
  <c r="F21" i="3"/>
  <c r="F20"/>
  <c r="E30"/>
  <c r="E23"/>
  <c r="D24"/>
  <c r="D22" i="2"/>
  <c r="D23"/>
  <c r="D25" s="1"/>
  <c r="D27" s="1"/>
  <c r="F18"/>
  <c r="E19"/>
  <c r="E20"/>
  <c r="E23" s="1"/>
  <c r="E25" s="1"/>
  <c r="D31"/>
  <c r="E27" l="1"/>
  <c r="D24" i="6"/>
  <c r="E37" i="2"/>
  <c r="E38" s="1"/>
  <c r="F21" i="6"/>
  <c r="F20"/>
  <c r="E30"/>
  <c r="E23"/>
  <c r="E24" s="1"/>
  <c r="D27"/>
  <c r="D26"/>
  <c r="G35" i="5"/>
  <c r="F30"/>
  <c r="F29"/>
  <c r="E30"/>
  <c r="E29"/>
  <c r="D30"/>
  <c r="G30" s="1"/>
  <c r="D29"/>
  <c r="G29" s="1"/>
  <c r="D27" i="3"/>
  <c r="D26"/>
  <c r="E27" i="4"/>
  <c r="E26"/>
  <c r="F24"/>
  <c r="F23" i="3"/>
  <c r="F30"/>
  <c r="G30" s="1"/>
  <c r="E24"/>
  <c r="D37" i="2"/>
  <c r="D38" s="1"/>
  <c r="E31"/>
  <c r="E22"/>
  <c r="F20"/>
  <c r="F19"/>
  <c r="D34"/>
  <c r="F30" i="6" l="1"/>
  <c r="G30" s="1"/>
  <c r="F23"/>
  <c r="E26"/>
  <c r="E27"/>
  <c r="E27" i="3"/>
  <c r="E26"/>
  <c r="F27" i="4"/>
  <c r="F26"/>
  <c r="G26" s="1"/>
  <c r="G30" s="1"/>
  <c r="G27"/>
  <c r="F24" i="3"/>
  <c r="F22" i="2"/>
  <c r="F23"/>
  <c r="F25" s="1"/>
  <c r="F27" s="1"/>
  <c r="F31"/>
  <c r="G31" s="1"/>
  <c r="E34"/>
  <c r="F24" i="6" l="1"/>
  <c r="G23"/>
  <c r="F27"/>
  <c r="G27" s="1"/>
  <c r="F26"/>
  <c r="G26" s="1"/>
  <c r="F27" i="3"/>
  <c r="F26"/>
  <c r="G26" s="1"/>
  <c r="G31" s="1"/>
  <c r="G27"/>
  <c r="G31" i="6" l="1"/>
  <c r="F34" i="2"/>
  <c r="G34" s="1"/>
  <c r="G35" s="1"/>
  <c r="F37"/>
  <c r="F38" s="1"/>
  <c r="G38" s="1"/>
</calcChain>
</file>

<file path=xl/sharedStrings.xml><?xml version="1.0" encoding="utf-8"?>
<sst xmlns="http://schemas.openxmlformats.org/spreadsheetml/2006/main" count="299" uniqueCount="98">
  <si>
    <t>Total</t>
  </si>
  <si>
    <t>Production</t>
  </si>
  <si>
    <t>$/embauche</t>
  </si>
  <si>
    <t>$/licenciement</t>
  </si>
  <si>
    <t>$/heure normale</t>
  </si>
  <si>
    <t>Période</t>
  </si>
  <si>
    <t>Valeur initiale</t>
  </si>
  <si>
    <t>Automne</t>
  </si>
  <si>
    <t>Hiver</t>
  </si>
  <si>
    <t>Printemps</t>
  </si>
  <si>
    <t>Eté</t>
  </si>
  <si>
    <t>Prévision</t>
  </si>
  <si>
    <t>Stock</t>
  </si>
  <si>
    <t>Heures normales</t>
  </si>
  <si>
    <t>Coût des heures normales</t>
  </si>
  <si>
    <t>Heures supplémentaires</t>
  </si>
  <si>
    <t>Coût des heures supplémentaires</t>
  </si>
  <si>
    <t>Temps de production</t>
  </si>
  <si>
    <t>Temps de travail</t>
  </si>
  <si>
    <t>opérateurs</t>
  </si>
  <si>
    <t>Nombre de jours</t>
  </si>
  <si>
    <t>Coût d'embauche</t>
  </si>
  <si>
    <t>Coût de licenciement</t>
  </si>
  <si>
    <t>Coût de détention des stocks</t>
  </si>
  <si>
    <t>Coût de rupture</t>
  </si>
  <si>
    <t>Effectif initial</t>
  </si>
  <si>
    <t>Nombre d'embauches</t>
  </si>
  <si>
    <t>Nombre de licenciements</t>
  </si>
  <si>
    <t>Coût des licenciements</t>
  </si>
  <si>
    <t>Coût des embauches</t>
  </si>
  <si>
    <t>Heures de travail</t>
  </si>
  <si>
    <t>Coût des heures de travail</t>
  </si>
  <si>
    <t>1) Plan faisant appel aux heures supplémentaires</t>
  </si>
  <si>
    <t>2) Plan fisant appel aux embauches et licenciements</t>
  </si>
  <si>
    <t>Ruptures</t>
  </si>
  <si>
    <t>Coût des ruptures</t>
  </si>
  <si>
    <t>$/unité</t>
  </si>
  <si>
    <t>$/unité/trimestre</t>
  </si>
  <si>
    <t>$/heure supplémentaire</t>
  </si>
  <si>
    <t>Effectif présent</t>
  </si>
  <si>
    <t>Prévision de demande</t>
  </si>
  <si>
    <t>heures/unité</t>
  </si>
  <si>
    <t>heures/jour</t>
  </si>
  <si>
    <t>jours/saison</t>
  </si>
  <si>
    <t>Effectif</t>
  </si>
  <si>
    <t>%</t>
  </si>
  <si>
    <t>Variation</t>
  </si>
  <si>
    <t>Stock moyen</t>
  </si>
  <si>
    <t>Coût du stock moyen</t>
  </si>
  <si>
    <t>Stock final</t>
  </si>
  <si>
    <t>unités</t>
  </si>
  <si>
    <t>Exercice DAVIS</t>
  </si>
  <si>
    <t>2) Votre plan</t>
  </si>
  <si>
    <t>EMB1</t>
  </si>
  <si>
    <t>EMB2</t>
  </si>
  <si>
    <t>EMB3</t>
  </si>
  <si>
    <t>EMB4</t>
  </si>
  <si>
    <t>LIC1</t>
  </si>
  <si>
    <t>LIC2</t>
  </si>
  <si>
    <t>LIC3</t>
  </si>
  <si>
    <t>LIC4</t>
  </si>
  <si>
    <t>HS1</t>
  </si>
  <si>
    <t>HS2</t>
  </si>
  <si>
    <t>HS3</t>
  </si>
  <si>
    <t>HS4</t>
  </si>
  <si>
    <t>RUP1</t>
  </si>
  <si>
    <t>RUP2</t>
  </si>
  <si>
    <t>RUP3</t>
  </si>
  <si>
    <t>RUP4</t>
  </si>
  <si>
    <t>Prod1</t>
  </si>
  <si>
    <t>Prod2</t>
  </si>
  <si>
    <t>Prod3</t>
  </si>
  <si>
    <t>Prod4</t>
  </si>
  <si>
    <t>EFF1</t>
  </si>
  <si>
    <t>EFF2</t>
  </si>
  <si>
    <t>EFF3</t>
  </si>
  <si>
    <t>EFF4</t>
  </si>
  <si>
    <t>=</t>
  </si>
  <si>
    <t>Effectifs 1</t>
  </si>
  <si>
    <t>Effectifs 2</t>
  </si>
  <si>
    <t>Effectifs 3</t>
  </si>
  <si>
    <t>Effectifs 4</t>
  </si>
  <si>
    <t>Production 1</t>
  </si>
  <si>
    <t>Production 2</t>
  </si>
  <si>
    <t>Production 3</t>
  </si>
  <si>
    <t>Production 4</t>
  </si>
  <si>
    <t>Stock1</t>
  </si>
  <si>
    <t>Stock2</t>
  </si>
  <si>
    <t>Stock3</t>
  </si>
  <si>
    <t>Stock4</t>
  </si>
  <si>
    <t>Stock 1</t>
  </si>
  <si>
    <t>Stock 2</t>
  </si>
  <si>
    <t>Stock 3</t>
  </si>
  <si>
    <t>Stock 4</t>
  </si>
  <si>
    <t>&gt;</t>
  </si>
  <si>
    <t>FE</t>
  </si>
  <si>
    <t>Valeurs</t>
  </si>
  <si>
    <t>Variables</t>
  </si>
</sst>
</file>

<file path=xl/styles.xml><?xml version="1.0" encoding="utf-8"?>
<styleSheet xmlns="http://schemas.openxmlformats.org/spreadsheetml/2006/main">
  <numFmts count="3">
    <numFmt numFmtId="164" formatCode="_-* #,##0.00\ [$€-1]_-;\-* #,##0.00\ [$€-1]_-;_-* &quot;-&quot;??\ [$€-1]_-"/>
    <numFmt numFmtId="165" formatCode="#,##0.00\ _€"/>
    <numFmt numFmtId="166" formatCode="0.000%"/>
  </numFmts>
  <fonts count="7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justify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justify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1" fillId="3" borderId="0" xfId="0" applyFont="1" applyFill="1"/>
    <xf numFmtId="0" fontId="2" fillId="0" borderId="3" xfId="0" applyFont="1" applyBorder="1" applyAlignment="1">
      <alignment horizontal="left" vertical="top"/>
    </xf>
    <xf numFmtId="0" fontId="2" fillId="0" borderId="0" xfId="0" applyFont="1"/>
    <xf numFmtId="0" fontId="2" fillId="0" borderId="0" xfId="0" applyFont="1" applyBorder="1"/>
    <xf numFmtId="0" fontId="2" fillId="2" borderId="0" xfId="0" applyFont="1" applyFill="1" applyBorder="1"/>
    <xf numFmtId="1" fontId="2" fillId="2" borderId="4" xfId="0" applyNumberFormat="1" applyFont="1" applyFill="1" applyBorder="1" applyAlignment="1">
      <alignment horizontal="center" vertical="top"/>
    </xf>
    <xf numFmtId="0" fontId="1" fillId="2" borderId="0" xfId="0" applyFont="1" applyFill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right" vertical="top"/>
    </xf>
    <xf numFmtId="0" fontId="1" fillId="0" borderId="0" xfId="0" applyFont="1" applyAlignment="1">
      <alignment horizontal="left"/>
    </xf>
    <xf numFmtId="0" fontId="2" fillId="4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center"/>
    </xf>
    <xf numFmtId="0" fontId="4" fillId="0" borderId="0" xfId="0" applyFont="1"/>
    <xf numFmtId="0" fontId="4" fillId="2" borderId="4" xfId="0" applyFont="1" applyFill="1" applyBorder="1" applyAlignment="1">
      <alignment horizontal="center" vertical="top"/>
    </xf>
    <xf numFmtId="9" fontId="4" fillId="2" borderId="4" xfId="0" applyNumberFormat="1" applyFont="1" applyFill="1" applyBorder="1" applyAlignment="1">
      <alignment horizontal="center" vertical="top"/>
    </xf>
    <xf numFmtId="165" fontId="2" fillId="4" borderId="4" xfId="0" applyNumberFormat="1" applyFont="1" applyFill="1" applyBorder="1" applyAlignment="1">
      <alignment horizontal="center" vertical="top"/>
    </xf>
    <xf numFmtId="2" fontId="2" fillId="2" borderId="4" xfId="1" applyNumberFormat="1" applyFont="1" applyFill="1" applyBorder="1" applyAlignment="1">
      <alignment horizontal="center" vertical="top"/>
    </xf>
    <xf numFmtId="10" fontId="4" fillId="0" borderId="4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top"/>
    </xf>
    <xf numFmtId="1" fontId="1" fillId="5" borderId="1" xfId="0" applyNumberFormat="1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top"/>
    </xf>
    <xf numFmtId="1" fontId="2" fillId="0" borderId="4" xfId="0" applyNumberFormat="1" applyFont="1" applyFill="1" applyBorder="1" applyAlignment="1">
      <alignment horizontal="center" vertical="top"/>
    </xf>
    <xf numFmtId="0" fontId="2" fillId="4" borderId="4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Border="1" applyAlignment="1">
      <alignment horizontal="right" vertical="top"/>
    </xf>
    <xf numFmtId="0" fontId="5" fillId="0" borderId="0" xfId="0" applyFont="1"/>
    <xf numFmtId="0" fontId="6" fillId="4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8" borderId="0" xfId="0" applyFont="1" applyFill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5" borderId="0" xfId="0" applyFont="1" applyFill="1" applyAlignment="1">
      <alignment horizontal="center"/>
    </xf>
    <xf numFmtId="0" fontId="2" fillId="2" borderId="4" xfId="0" applyNumberFormat="1" applyFont="1" applyFill="1" applyBorder="1" applyAlignment="1">
      <alignment horizontal="center" vertical="top"/>
    </xf>
    <xf numFmtId="0" fontId="6" fillId="5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Euro" xfId="1"/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/>
  </sheetViews>
  <sheetFormatPr baseColWidth="10" defaultRowHeight="12.75"/>
  <cols>
    <col min="1" max="1" width="29.140625" style="13" customWidth="1"/>
    <col min="2" max="2" width="12.42578125" style="13" customWidth="1"/>
    <col min="3" max="3" width="13.85546875" style="13" bestFit="1" customWidth="1"/>
    <col min="4" max="16384" width="11.42578125" style="13"/>
  </cols>
  <sheetData>
    <row r="1" spans="1:7">
      <c r="A1" s="11" t="s">
        <v>51</v>
      </c>
    </row>
    <row r="2" spans="1:7">
      <c r="A2" s="18" t="s">
        <v>17</v>
      </c>
      <c r="B2" s="13">
        <v>2</v>
      </c>
      <c r="C2" s="13" t="s">
        <v>41</v>
      </c>
    </row>
    <row r="3" spans="1:7">
      <c r="A3" s="18" t="s">
        <v>18</v>
      </c>
      <c r="B3" s="13">
        <v>8</v>
      </c>
      <c r="C3" s="13" t="s">
        <v>42</v>
      </c>
    </row>
    <row r="4" spans="1:7">
      <c r="A4" s="18" t="s">
        <v>20</v>
      </c>
      <c r="B4" s="13">
        <v>60</v>
      </c>
      <c r="C4" s="13" t="s">
        <v>43</v>
      </c>
    </row>
    <row r="5" spans="1:7">
      <c r="A5" s="18" t="s">
        <v>21</v>
      </c>
      <c r="B5" s="13">
        <v>100</v>
      </c>
      <c r="C5" s="13" t="s">
        <v>2</v>
      </c>
    </row>
    <row r="6" spans="1:7">
      <c r="A6" s="18" t="s">
        <v>22</v>
      </c>
      <c r="B6" s="13">
        <v>200</v>
      </c>
      <c r="C6" s="13" t="s">
        <v>3</v>
      </c>
    </row>
    <row r="7" spans="1:7">
      <c r="A7" s="18" t="s">
        <v>23</v>
      </c>
      <c r="B7" s="13">
        <v>5</v>
      </c>
      <c r="C7" s="13" t="s">
        <v>37</v>
      </c>
    </row>
    <row r="8" spans="1:7">
      <c r="A8" s="18" t="s">
        <v>24</v>
      </c>
      <c r="B8" s="13">
        <v>10</v>
      </c>
      <c r="C8" s="13" t="s">
        <v>36</v>
      </c>
    </row>
    <row r="9" spans="1:7">
      <c r="A9" s="18" t="s">
        <v>14</v>
      </c>
      <c r="B9" s="13">
        <v>5</v>
      </c>
      <c r="C9" s="13" t="s">
        <v>4</v>
      </c>
    </row>
    <row r="10" spans="1:7">
      <c r="A10" s="21" t="s">
        <v>16</v>
      </c>
      <c r="B10" s="13">
        <v>8</v>
      </c>
      <c r="C10" s="13" t="s">
        <v>38</v>
      </c>
    </row>
    <row r="11" spans="1:7">
      <c r="A11" s="18" t="s">
        <v>25</v>
      </c>
      <c r="B11" s="13">
        <v>30</v>
      </c>
      <c r="C11" s="13" t="s">
        <v>19</v>
      </c>
    </row>
    <row r="12" spans="1:7">
      <c r="A12" s="18"/>
    </row>
    <row r="13" spans="1:7">
      <c r="A13" s="14"/>
      <c r="B13" s="14"/>
      <c r="C13" s="14"/>
      <c r="D13" s="14"/>
      <c r="E13" s="14"/>
      <c r="F13" s="14"/>
      <c r="G13" s="14"/>
    </row>
    <row r="14" spans="1:7">
      <c r="A14" s="14"/>
      <c r="B14" s="14"/>
      <c r="C14" s="14"/>
      <c r="D14" s="14"/>
      <c r="E14" s="14"/>
      <c r="F14" s="14"/>
      <c r="G14" s="1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C23" sqref="C23"/>
    </sheetView>
  </sheetViews>
  <sheetFormatPr baseColWidth="10" defaultRowHeight="12.75"/>
  <cols>
    <col min="1" max="1" width="29.140625" style="13" customWidth="1"/>
    <col min="2" max="2" width="12.42578125" style="13" customWidth="1"/>
    <col min="3" max="3" width="13.85546875" style="13" bestFit="1" customWidth="1"/>
    <col min="4" max="16384" width="11.42578125" style="13"/>
  </cols>
  <sheetData>
    <row r="1" spans="1:7">
      <c r="A1" s="11" t="s">
        <v>51</v>
      </c>
    </row>
    <row r="2" spans="1:7">
      <c r="A2" s="18" t="s">
        <v>17</v>
      </c>
      <c r="B2" s="13">
        <v>2</v>
      </c>
      <c r="C2" s="13" t="s">
        <v>41</v>
      </c>
    </row>
    <row r="3" spans="1:7">
      <c r="A3" s="18" t="s">
        <v>18</v>
      </c>
      <c r="B3" s="13">
        <v>8</v>
      </c>
      <c r="C3" s="13" t="s">
        <v>42</v>
      </c>
    </row>
    <row r="4" spans="1:7">
      <c r="A4" s="18" t="s">
        <v>20</v>
      </c>
      <c r="B4" s="13">
        <v>60</v>
      </c>
      <c r="C4" s="13" t="s">
        <v>43</v>
      </c>
    </row>
    <row r="5" spans="1:7">
      <c r="A5" s="18" t="s">
        <v>21</v>
      </c>
      <c r="B5" s="13">
        <v>100</v>
      </c>
      <c r="C5" s="13" t="s">
        <v>2</v>
      </c>
    </row>
    <row r="6" spans="1:7">
      <c r="A6" s="18" t="s">
        <v>22</v>
      </c>
      <c r="B6" s="13">
        <v>200</v>
      </c>
      <c r="C6" s="13" t="s">
        <v>3</v>
      </c>
    </row>
    <row r="7" spans="1:7">
      <c r="A7" s="18" t="s">
        <v>23</v>
      </c>
      <c r="B7" s="13">
        <v>5</v>
      </c>
      <c r="C7" s="13" t="s">
        <v>37</v>
      </c>
    </row>
    <row r="8" spans="1:7">
      <c r="A8" s="18" t="s">
        <v>24</v>
      </c>
      <c r="B8" s="13">
        <v>10</v>
      </c>
      <c r="C8" s="13" t="s">
        <v>36</v>
      </c>
    </row>
    <row r="9" spans="1:7">
      <c r="A9" s="18" t="s">
        <v>14</v>
      </c>
      <c r="B9" s="13">
        <v>5</v>
      </c>
      <c r="C9" s="13" t="s">
        <v>4</v>
      </c>
    </row>
    <row r="10" spans="1:7">
      <c r="A10" s="21" t="s">
        <v>16</v>
      </c>
      <c r="B10" s="13">
        <v>8</v>
      </c>
      <c r="C10" s="13" t="s">
        <v>38</v>
      </c>
    </row>
    <row r="11" spans="1:7">
      <c r="A11" s="18" t="s">
        <v>25</v>
      </c>
      <c r="B11" s="13">
        <v>30</v>
      </c>
      <c r="C11" s="13" t="s">
        <v>19</v>
      </c>
    </row>
    <row r="12" spans="1:7">
      <c r="A12" s="18"/>
    </row>
    <row r="13" spans="1:7">
      <c r="A13" s="22" t="s">
        <v>33</v>
      </c>
    </row>
    <row r="15" spans="1:7">
      <c r="A15" s="1" t="s">
        <v>5</v>
      </c>
      <c r="B15" s="2" t="s">
        <v>6</v>
      </c>
      <c r="C15" s="2" t="s">
        <v>7</v>
      </c>
      <c r="D15" s="2" t="s">
        <v>8</v>
      </c>
      <c r="E15" s="2" t="s">
        <v>9</v>
      </c>
      <c r="F15" s="2" t="s">
        <v>10</v>
      </c>
      <c r="G15" s="2" t="s">
        <v>0</v>
      </c>
    </row>
    <row r="16" spans="1:7">
      <c r="A16" s="3" t="s">
        <v>11</v>
      </c>
      <c r="B16" s="4"/>
      <c r="C16" s="27">
        <v>10000</v>
      </c>
      <c r="D16" s="27">
        <v>8000</v>
      </c>
      <c r="E16" s="27">
        <v>7000</v>
      </c>
      <c r="F16" s="27">
        <v>12000</v>
      </c>
      <c r="G16" s="4">
        <f>SUM(C16:F16)</f>
        <v>37000</v>
      </c>
    </row>
    <row r="17" spans="1:7">
      <c r="A17" s="3" t="s">
        <v>26</v>
      </c>
      <c r="B17" s="8"/>
      <c r="C17" s="46">
        <v>9.6</v>
      </c>
      <c r="D17" s="45"/>
      <c r="E17" s="45"/>
      <c r="F17" s="45"/>
      <c r="G17" s="8"/>
    </row>
    <row r="18" spans="1:7">
      <c r="A18" s="3" t="s">
        <v>27</v>
      </c>
      <c r="B18" s="8"/>
      <c r="C18" s="46"/>
      <c r="D18" s="24"/>
      <c r="E18" s="24"/>
      <c r="F18" s="24"/>
      <c r="G18" s="8"/>
    </row>
    <row r="19" spans="1:7">
      <c r="A19" s="3" t="s">
        <v>44</v>
      </c>
      <c r="B19" s="8">
        <v>30</v>
      </c>
      <c r="C19" s="58">
        <f>B19+C17-C18</f>
        <v>39.6</v>
      </c>
      <c r="D19" s="58">
        <f t="shared" ref="D19:F19" si="0">C19+D17-D18</f>
        <v>39.6</v>
      </c>
      <c r="E19" s="58">
        <f t="shared" si="0"/>
        <v>39.6</v>
      </c>
      <c r="F19" s="58">
        <f t="shared" si="0"/>
        <v>39.6</v>
      </c>
      <c r="G19" s="8"/>
    </row>
    <row r="20" spans="1:7" s="32" customFormat="1">
      <c r="A20" s="30" t="s">
        <v>46</v>
      </c>
      <c r="B20" s="33"/>
      <c r="C20" s="34">
        <f>(C19-B19)/B19</f>
        <v>0.32000000000000006</v>
      </c>
      <c r="D20" s="34">
        <f t="shared" ref="D20:F20" si="1">(D19-C19)/C19</f>
        <v>0</v>
      </c>
      <c r="E20" s="34">
        <f t="shared" si="1"/>
        <v>0</v>
      </c>
      <c r="F20" s="34">
        <f t="shared" si="1"/>
        <v>0</v>
      </c>
      <c r="G20" s="33"/>
    </row>
    <row r="21" spans="1:7">
      <c r="A21" s="20" t="s">
        <v>30</v>
      </c>
      <c r="B21" s="8"/>
      <c r="C21" s="8">
        <f>C19*$B$3*$B$4</f>
        <v>19008</v>
      </c>
      <c r="D21" s="8">
        <f t="shared" ref="D21:F21" si="2">D19*$B$3*$B$4</f>
        <v>19008</v>
      </c>
      <c r="E21" s="8">
        <f t="shared" si="2"/>
        <v>19008</v>
      </c>
      <c r="F21" s="8">
        <f t="shared" si="2"/>
        <v>19008</v>
      </c>
      <c r="G21" s="8"/>
    </row>
    <row r="22" spans="1:7">
      <c r="A22" s="12"/>
      <c r="B22" s="8"/>
      <c r="C22" s="8"/>
      <c r="D22" s="8"/>
      <c r="E22" s="8"/>
      <c r="F22" s="8"/>
      <c r="G22" s="8"/>
    </row>
    <row r="23" spans="1:7">
      <c r="A23" s="3" t="s">
        <v>1</v>
      </c>
      <c r="B23" s="4"/>
      <c r="C23" s="4">
        <f>C21/$B$2</f>
        <v>9504</v>
      </c>
      <c r="D23" s="4">
        <f t="shared" ref="D23:F23" si="3">D21/$B$2</f>
        <v>9504</v>
      </c>
      <c r="E23" s="4">
        <f t="shared" si="3"/>
        <v>9504</v>
      </c>
      <c r="F23" s="4">
        <f t="shared" si="3"/>
        <v>9504</v>
      </c>
      <c r="G23" s="4">
        <f>SUM(C23:F23)</f>
        <v>38016</v>
      </c>
    </row>
    <row r="24" spans="1:7">
      <c r="A24" s="3" t="s">
        <v>12</v>
      </c>
      <c r="B24" s="8">
        <v>500</v>
      </c>
      <c r="C24" s="8">
        <f>C23+B24-C16</f>
        <v>4</v>
      </c>
      <c r="D24" s="8">
        <f>D23+C24-D16</f>
        <v>1508</v>
      </c>
      <c r="E24" s="8">
        <f>E23+D24-E16</f>
        <v>4012</v>
      </c>
      <c r="F24" s="8">
        <f>F23+E24-F16</f>
        <v>1516</v>
      </c>
      <c r="G24" s="8"/>
    </row>
    <row r="25" spans="1:7">
      <c r="A25" s="3"/>
      <c r="B25" s="8"/>
      <c r="C25" s="8"/>
      <c r="D25" s="8"/>
      <c r="E25" s="8"/>
      <c r="F25" s="8"/>
      <c r="G25" s="8"/>
    </row>
    <row r="26" spans="1:7">
      <c r="A26" s="3" t="s">
        <v>23</v>
      </c>
      <c r="B26" s="8"/>
      <c r="C26" s="8">
        <f>MAX(C24,0)*$B$7</f>
        <v>20</v>
      </c>
      <c r="D26" s="8">
        <f t="shared" ref="D26:F26" si="4">MAX(D24,0)*$B$7</f>
        <v>7540</v>
      </c>
      <c r="E26" s="8">
        <f t="shared" si="4"/>
        <v>20060</v>
      </c>
      <c r="F26" s="8">
        <f t="shared" si="4"/>
        <v>7580</v>
      </c>
      <c r="G26" s="8">
        <f t="shared" ref="G26:G29" si="5">SUM(C26:F26)</f>
        <v>35200</v>
      </c>
    </row>
    <row r="27" spans="1:7">
      <c r="A27" s="3" t="s">
        <v>24</v>
      </c>
      <c r="B27" s="8"/>
      <c r="C27" s="8">
        <f>-MIN(C24,0)*$B$8</f>
        <v>0</v>
      </c>
      <c r="D27" s="8">
        <f t="shared" ref="D27:F27" si="6">-MIN(D24,0)*$B$8</f>
        <v>0</v>
      </c>
      <c r="E27" s="8">
        <f t="shared" si="6"/>
        <v>0</v>
      </c>
      <c r="F27" s="8">
        <f t="shared" si="6"/>
        <v>0</v>
      </c>
      <c r="G27" s="8">
        <f t="shared" si="5"/>
        <v>0</v>
      </c>
    </row>
    <row r="28" spans="1:7">
      <c r="A28" s="3" t="s">
        <v>29</v>
      </c>
      <c r="B28" s="8"/>
      <c r="C28" s="8">
        <f>C17*$B$5</f>
        <v>960</v>
      </c>
      <c r="D28" s="8">
        <f>D17*$B$5</f>
        <v>0</v>
      </c>
      <c r="E28" s="8">
        <f>E17*$B$5</f>
        <v>0</v>
      </c>
      <c r="F28" s="8">
        <f>F17*$B$5</f>
        <v>0</v>
      </c>
      <c r="G28" s="8">
        <f t="shared" si="5"/>
        <v>960</v>
      </c>
    </row>
    <row r="29" spans="1:7">
      <c r="A29" s="19" t="s">
        <v>28</v>
      </c>
      <c r="B29" s="8"/>
      <c r="C29" s="8">
        <f>C18*$B$6</f>
        <v>0</v>
      </c>
      <c r="D29" s="8">
        <f>D18*$B$6</f>
        <v>0</v>
      </c>
      <c r="E29" s="8">
        <f>E18*$B$6</f>
        <v>0</v>
      </c>
      <c r="F29" s="8">
        <f>F18*$B$6</f>
        <v>0</v>
      </c>
      <c r="G29" s="8">
        <f t="shared" si="5"/>
        <v>0</v>
      </c>
    </row>
    <row r="30" spans="1:7">
      <c r="A30" s="3" t="s">
        <v>31</v>
      </c>
      <c r="B30" s="8"/>
      <c r="C30" s="8">
        <f>C21*$B$9</f>
        <v>95040</v>
      </c>
      <c r="D30" s="8">
        <f>D21*$B$9</f>
        <v>95040</v>
      </c>
      <c r="E30" s="8">
        <f>E21*$B$9</f>
        <v>95040</v>
      </c>
      <c r="F30" s="8">
        <f>F21*$B$9</f>
        <v>95040</v>
      </c>
      <c r="G30" s="8">
        <f>SUM(C30:F30)</f>
        <v>380160</v>
      </c>
    </row>
    <row r="31" spans="1:7">
      <c r="A31" s="9"/>
      <c r="B31" s="9"/>
      <c r="C31" s="9"/>
      <c r="D31" s="9"/>
      <c r="E31" s="9"/>
      <c r="F31" s="10"/>
      <c r="G31" s="44">
        <f>SUM(G26:G30)</f>
        <v>416320</v>
      </c>
    </row>
    <row r="33" spans="1:7">
      <c r="A33" s="17"/>
      <c r="B33" s="17"/>
      <c r="C33" s="15"/>
      <c r="D33" s="15"/>
      <c r="E33" s="15"/>
      <c r="F33" s="15"/>
      <c r="G33" s="15"/>
    </row>
    <row r="34" spans="1:7">
      <c r="A34" s="14"/>
      <c r="B34" s="14"/>
      <c r="C34" s="14"/>
      <c r="D34" s="14"/>
      <c r="E34" s="14"/>
      <c r="F34" s="14"/>
      <c r="G34" s="14"/>
    </row>
    <row r="35" spans="1:7">
      <c r="A35" s="14"/>
      <c r="B35" s="14"/>
      <c r="C35" s="14"/>
      <c r="D35" s="14"/>
      <c r="E35" s="14"/>
      <c r="F35" s="14"/>
      <c r="G35" s="14"/>
    </row>
    <row r="36" spans="1:7">
      <c r="A36" s="14"/>
      <c r="B36" s="14"/>
      <c r="C36" s="14"/>
      <c r="D36" s="14"/>
      <c r="E36" s="14"/>
      <c r="F36" s="14"/>
      <c r="G36" s="14"/>
    </row>
    <row r="37" spans="1:7">
      <c r="A37" s="14"/>
      <c r="B37" s="14"/>
      <c r="C37" s="14"/>
      <c r="D37" s="14"/>
      <c r="E37" s="14"/>
      <c r="F37" s="14"/>
      <c r="G37" s="14"/>
    </row>
  </sheetData>
  <conditionalFormatting sqref="C24:F25">
    <cfRule type="cellIs" dxfId="10" priority="2" stopIfTrue="1" operator="lessThan">
      <formula>0</formula>
    </cfRule>
  </conditionalFormatting>
  <conditionalFormatting sqref="F24">
    <cfRule type="cellIs" dxfId="9" priority="1" operator="lessThan">
      <formula>1000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C20" sqref="C20:F20"/>
    </sheetView>
  </sheetViews>
  <sheetFormatPr baseColWidth="10" defaultRowHeight="12.75"/>
  <cols>
    <col min="1" max="1" width="29.140625" style="13" customWidth="1"/>
    <col min="2" max="2" width="12.42578125" style="13" customWidth="1"/>
    <col min="3" max="3" width="13.85546875" style="13" bestFit="1" customWidth="1"/>
    <col min="4" max="16384" width="11.42578125" style="13"/>
  </cols>
  <sheetData>
    <row r="1" spans="1:7">
      <c r="A1" s="11" t="s">
        <v>51</v>
      </c>
    </row>
    <row r="2" spans="1:7">
      <c r="A2" s="18" t="s">
        <v>17</v>
      </c>
      <c r="B2" s="13">
        <v>2</v>
      </c>
      <c r="C2" s="13" t="s">
        <v>41</v>
      </c>
    </row>
    <row r="3" spans="1:7">
      <c r="A3" s="18" t="s">
        <v>18</v>
      </c>
      <c r="B3" s="13">
        <v>8</v>
      </c>
      <c r="C3" s="13" t="s">
        <v>42</v>
      </c>
    </row>
    <row r="4" spans="1:7">
      <c r="A4" s="18" t="s">
        <v>20</v>
      </c>
      <c r="B4" s="13">
        <v>60</v>
      </c>
      <c r="C4" s="13" t="s">
        <v>43</v>
      </c>
    </row>
    <row r="5" spans="1:7">
      <c r="A5" s="18" t="s">
        <v>21</v>
      </c>
      <c r="B5" s="13">
        <v>100</v>
      </c>
      <c r="C5" s="13" t="s">
        <v>2</v>
      </c>
    </row>
    <row r="6" spans="1:7">
      <c r="A6" s="18" t="s">
        <v>22</v>
      </c>
      <c r="B6" s="13">
        <v>200</v>
      </c>
      <c r="C6" s="13" t="s">
        <v>3</v>
      </c>
    </row>
    <row r="7" spans="1:7">
      <c r="A7" s="18" t="s">
        <v>23</v>
      </c>
      <c r="B7" s="13">
        <v>5</v>
      </c>
      <c r="C7" s="13" t="s">
        <v>37</v>
      </c>
    </row>
    <row r="8" spans="1:7">
      <c r="A8" s="18" t="s">
        <v>24</v>
      </c>
      <c r="B8" s="13">
        <v>10</v>
      </c>
      <c r="C8" s="13" t="s">
        <v>36</v>
      </c>
    </row>
    <row r="9" spans="1:7">
      <c r="A9" s="18" t="s">
        <v>14</v>
      </c>
      <c r="B9" s="13">
        <v>5</v>
      </c>
      <c r="C9" s="13" t="s">
        <v>4</v>
      </c>
    </row>
    <row r="10" spans="1:7">
      <c r="A10" s="21" t="s">
        <v>16</v>
      </c>
      <c r="B10" s="13">
        <v>8</v>
      </c>
      <c r="C10" s="13" t="s">
        <v>38</v>
      </c>
    </row>
    <row r="11" spans="1:7">
      <c r="A11" s="18" t="s">
        <v>25</v>
      </c>
      <c r="B11" s="13">
        <v>30</v>
      </c>
      <c r="C11" s="13" t="s">
        <v>19</v>
      </c>
    </row>
    <row r="12" spans="1:7">
      <c r="A12" s="18"/>
    </row>
    <row r="13" spans="1:7">
      <c r="A13" s="22" t="s">
        <v>32</v>
      </c>
    </row>
    <row r="15" spans="1:7">
      <c r="A15" s="1" t="s">
        <v>5</v>
      </c>
      <c r="B15" s="2" t="s">
        <v>6</v>
      </c>
      <c r="C15" s="2" t="s">
        <v>7</v>
      </c>
      <c r="D15" s="2" t="s">
        <v>8</v>
      </c>
      <c r="E15" s="2" t="s">
        <v>9</v>
      </c>
      <c r="F15" s="2" t="s">
        <v>10</v>
      </c>
      <c r="G15" s="2" t="s">
        <v>0</v>
      </c>
    </row>
    <row r="16" spans="1:7">
      <c r="A16" s="3" t="s">
        <v>11</v>
      </c>
      <c r="B16" s="4"/>
      <c r="C16" s="27">
        <v>10000</v>
      </c>
      <c r="D16" s="27">
        <v>8000</v>
      </c>
      <c r="E16" s="27">
        <v>7000</v>
      </c>
      <c r="F16" s="27">
        <v>12000</v>
      </c>
      <c r="G16" s="4">
        <f>SUM(C16:F16)</f>
        <v>37000</v>
      </c>
    </row>
    <row r="17" spans="1:7">
      <c r="A17" s="3" t="s">
        <v>44</v>
      </c>
      <c r="B17" s="8">
        <v>30</v>
      </c>
      <c r="C17" s="16">
        <f>B17</f>
        <v>30</v>
      </c>
      <c r="D17" s="16">
        <f t="shared" ref="D17:F17" si="0">C17</f>
        <v>30</v>
      </c>
      <c r="E17" s="16">
        <f t="shared" si="0"/>
        <v>30</v>
      </c>
      <c r="F17" s="16">
        <f t="shared" si="0"/>
        <v>30</v>
      </c>
      <c r="G17" s="8"/>
    </row>
    <row r="18" spans="1:7">
      <c r="A18" s="3" t="s">
        <v>13</v>
      </c>
      <c r="B18" s="4"/>
      <c r="C18" s="4">
        <f>C17*$B$4*$B$3</f>
        <v>14400</v>
      </c>
      <c r="D18" s="4">
        <f t="shared" ref="D18:F18" si="1">D17*$B$4*$B$3</f>
        <v>14400</v>
      </c>
      <c r="E18" s="4">
        <f t="shared" si="1"/>
        <v>14400</v>
      </c>
      <c r="F18" s="4">
        <f t="shared" si="1"/>
        <v>14400</v>
      </c>
      <c r="G18" s="4"/>
    </row>
    <row r="19" spans="1:7">
      <c r="A19" s="3" t="s">
        <v>15</v>
      </c>
      <c r="B19" s="4"/>
      <c r="C19" s="26">
        <v>4600</v>
      </c>
      <c r="D19" s="26">
        <v>1600</v>
      </c>
      <c r="E19" s="26"/>
      <c r="F19" s="26">
        <v>11200</v>
      </c>
      <c r="G19" s="4"/>
    </row>
    <row r="20" spans="1:7" s="32" customFormat="1">
      <c r="A20" s="30" t="s">
        <v>45</v>
      </c>
      <c r="B20" s="31"/>
      <c r="C20" s="37">
        <f>C19/C18</f>
        <v>0.31944444444444442</v>
      </c>
      <c r="D20" s="37">
        <f t="shared" ref="D20:F20" si="2">D19/D18</f>
        <v>0.1111111111111111</v>
      </c>
      <c r="E20" s="37">
        <f t="shared" si="2"/>
        <v>0</v>
      </c>
      <c r="F20" s="37">
        <f t="shared" si="2"/>
        <v>0.77777777777777779</v>
      </c>
      <c r="G20" s="31"/>
    </row>
    <row r="21" spans="1:7" s="32" customFormat="1">
      <c r="A21" s="20" t="s">
        <v>30</v>
      </c>
      <c r="B21" s="31"/>
      <c r="C21" s="39">
        <f>C18+C19</f>
        <v>19000</v>
      </c>
      <c r="D21" s="39">
        <f t="shared" ref="D21:F21" si="3">D18+D19</f>
        <v>16000</v>
      </c>
      <c r="E21" s="39">
        <f t="shared" si="3"/>
        <v>14400</v>
      </c>
      <c r="F21" s="39">
        <f t="shared" si="3"/>
        <v>25600</v>
      </c>
      <c r="G21" s="31"/>
    </row>
    <row r="22" spans="1:7" s="32" customFormat="1">
      <c r="A22" s="12"/>
      <c r="B22" s="31"/>
      <c r="C22" s="39"/>
      <c r="D22" s="39"/>
      <c r="E22" s="39"/>
      <c r="F22" s="39"/>
      <c r="G22" s="31"/>
    </row>
    <row r="23" spans="1:7">
      <c r="A23" s="3" t="s">
        <v>1</v>
      </c>
      <c r="B23" s="4"/>
      <c r="C23" s="4">
        <f>(C18+C19)/$B$2</f>
        <v>9500</v>
      </c>
      <c r="D23" s="4">
        <f t="shared" ref="D23:F23" si="4">(D18+D19)/$B$2</f>
        <v>8000</v>
      </c>
      <c r="E23" s="4">
        <f t="shared" si="4"/>
        <v>7200</v>
      </c>
      <c r="F23" s="4">
        <f t="shared" si="4"/>
        <v>12800</v>
      </c>
      <c r="G23" s="4">
        <f>SUM(C23:F23)</f>
        <v>37500</v>
      </c>
    </row>
    <row r="24" spans="1:7">
      <c r="A24" s="3" t="s">
        <v>12</v>
      </c>
      <c r="B24" s="4">
        <v>500</v>
      </c>
      <c r="C24" s="4">
        <f>C23-C16+B24</f>
        <v>0</v>
      </c>
      <c r="D24" s="4">
        <f>D23-D16+C24</f>
        <v>0</v>
      </c>
      <c r="E24" s="4">
        <f>E23-E16+D24</f>
        <v>200</v>
      </c>
      <c r="F24" s="4">
        <f>F23-F16+E24</f>
        <v>1000</v>
      </c>
      <c r="G24" s="4"/>
    </row>
    <row r="25" spans="1:7">
      <c r="A25" s="3"/>
      <c r="B25" s="4"/>
      <c r="C25" s="4"/>
      <c r="D25" s="4"/>
      <c r="E25" s="4"/>
      <c r="F25" s="4"/>
      <c r="G25" s="4"/>
    </row>
    <row r="26" spans="1:7">
      <c r="A26" s="3" t="s">
        <v>23</v>
      </c>
      <c r="B26" s="4"/>
      <c r="C26" s="4">
        <f>MAX(C24,0)*$B$7</f>
        <v>0</v>
      </c>
      <c r="D26" s="4">
        <f t="shared" ref="D26:F26" si="5">MAX(D24,0)*$B$7</f>
        <v>0</v>
      </c>
      <c r="E26" s="4">
        <f t="shared" si="5"/>
        <v>1000</v>
      </c>
      <c r="F26" s="4">
        <f t="shared" si="5"/>
        <v>5000</v>
      </c>
      <c r="G26" s="4">
        <f>SUM(C26:F26)</f>
        <v>6000</v>
      </c>
    </row>
    <row r="27" spans="1:7">
      <c r="A27" s="3" t="s">
        <v>24</v>
      </c>
      <c r="B27" s="4"/>
      <c r="C27" s="4">
        <f>-MIN(C24,0)*$B$8</f>
        <v>0</v>
      </c>
      <c r="D27" s="4">
        <f t="shared" ref="D27:F27" si="6">-MIN(D24,0)*$B$8</f>
        <v>0</v>
      </c>
      <c r="E27" s="4">
        <f t="shared" si="6"/>
        <v>0</v>
      </c>
      <c r="F27" s="4">
        <f t="shared" si="6"/>
        <v>0</v>
      </c>
      <c r="G27" s="4">
        <f>SUM(C27:F27)</f>
        <v>0</v>
      </c>
    </row>
    <row r="28" spans="1:7">
      <c r="A28" s="3" t="s">
        <v>14</v>
      </c>
      <c r="B28" s="4"/>
      <c r="C28" s="4">
        <f>C18*$B$9</f>
        <v>72000</v>
      </c>
      <c r="D28" s="4">
        <f>D18*$B$9</f>
        <v>72000</v>
      </c>
      <c r="E28" s="4">
        <f>E18*$B$9</f>
        <v>72000</v>
      </c>
      <c r="F28" s="4">
        <f>F18*$B$9</f>
        <v>72000</v>
      </c>
      <c r="G28" s="4">
        <f>SUM(C28:F28)</f>
        <v>288000</v>
      </c>
    </row>
    <row r="29" spans="1:7">
      <c r="A29" s="3" t="s">
        <v>16</v>
      </c>
      <c r="B29" s="4"/>
      <c r="C29" s="4">
        <f>C19*$B$10</f>
        <v>36800</v>
      </c>
      <c r="D29" s="4">
        <f>D19*$B$10</f>
        <v>12800</v>
      </c>
      <c r="E29" s="4">
        <f>E19*$B$10</f>
        <v>0</v>
      </c>
      <c r="F29" s="4">
        <f>F19*$B$10</f>
        <v>89600</v>
      </c>
      <c r="G29" s="4">
        <f>SUM(C29:F29)</f>
        <v>139200</v>
      </c>
    </row>
    <row r="30" spans="1:7">
      <c r="A30" s="5"/>
      <c r="B30" s="5"/>
      <c r="C30" s="6"/>
      <c r="D30" s="6"/>
      <c r="E30" s="6"/>
      <c r="F30" s="7"/>
      <c r="G30" s="43">
        <f>SUM(G26:G29)</f>
        <v>433200</v>
      </c>
    </row>
    <row r="31" spans="1:7">
      <c r="A31" s="14"/>
      <c r="B31" s="14"/>
      <c r="C31" s="14"/>
      <c r="D31" s="14"/>
      <c r="E31" s="14"/>
      <c r="F31" s="14"/>
      <c r="G31" s="14"/>
    </row>
    <row r="32" spans="1:7">
      <c r="A32" s="14"/>
      <c r="B32" s="14"/>
      <c r="C32" s="14"/>
      <c r="D32" s="14"/>
      <c r="E32" s="14"/>
      <c r="F32" s="14"/>
      <c r="G32" s="14"/>
    </row>
    <row r="33" spans="1:7">
      <c r="A33" s="14"/>
      <c r="B33" s="14"/>
      <c r="C33" s="14"/>
      <c r="D33" s="14"/>
      <c r="E33" s="14"/>
      <c r="F33" s="14"/>
      <c r="G33" s="14"/>
    </row>
  </sheetData>
  <conditionalFormatting sqref="C24:F24">
    <cfRule type="cellIs" dxfId="8" priority="3" stopIfTrue="1" operator="lessThan">
      <formula>0</formula>
    </cfRule>
  </conditionalFormatting>
  <conditionalFormatting sqref="F24">
    <cfRule type="cellIs" dxfId="7" priority="1" operator="lessThan">
      <formula>1000</formula>
    </cfRule>
    <cfRule type="cellIs" dxfId="6" priority="2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F24" sqref="F24"/>
    </sheetView>
  </sheetViews>
  <sheetFormatPr baseColWidth="10" defaultRowHeight="12.75"/>
  <cols>
    <col min="1" max="1" width="29.140625" style="13" customWidth="1"/>
    <col min="2" max="2" width="12.42578125" style="13" customWidth="1"/>
    <col min="3" max="3" width="13.85546875" style="13" bestFit="1" customWidth="1"/>
    <col min="4" max="16384" width="11.42578125" style="13"/>
  </cols>
  <sheetData>
    <row r="1" spans="1:7">
      <c r="A1" s="11" t="s">
        <v>51</v>
      </c>
    </row>
    <row r="2" spans="1:7">
      <c r="A2" s="18" t="s">
        <v>17</v>
      </c>
      <c r="B2" s="13">
        <v>2</v>
      </c>
      <c r="C2" s="13" t="s">
        <v>41</v>
      </c>
    </row>
    <row r="3" spans="1:7">
      <c r="A3" s="18" t="s">
        <v>18</v>
      </c>
      <c r="B3" s="13">
        <v>8</v>
      </c>
      <c r="C3" s="13" t="s">
        <v>42</v>
      </c>
    </row>
    <row r="4" spans="1:7">
      <c r="A4" s="18" t="s">
        <v>20</v>
      </c>
      <c r="B4" s="13">
        <v>60</v>
      </c>
      <c r="C4" s="13" t="s">
        <v>43</v>
      </c>
    </row>
    <row r="5" spans="1:7">
      <c r="A5" s="18" t="s">
        <v>21</v>
      </c>
      <c r="B5" s="13">
        <v>100</v>
      </c>
      <c r="C5" s="13" t="s">
        <v>2</v>
      </c>
    </row>
    <row r="6" spans="1:7">
      <c r="A6" s="18" t="s">
        <v>22</v>
      </c>
      <c r="B6" s="13">
        <v>200</v>
      </c>
      <c r="C6" s="13" t="s">
        <v>3</v>
      </c>
    </row>
    <row r="7" spans="1:7">
      <c r="A7" s="18" t="s">
        <v>23</v>
      </c>
      <c r="B7" s="13">
        <v>5</v>
      </c>
      <c r="C7" s="13" t="s">
        <v>37</v>
      </c>
    </row>
    <row r="8" spans="1:7">
      <c r="A8" s="18" t="s">
        <v>24</v>
      </c>
      <c r="B8" s="13">
        <v>10</v>
      </c>
      <c r="C8" s="13" t="s">
        <v>36</v>
      </c>
    </row>
    <row r="9" spans="1:7">
      <c r="A9" s="18" t="s">
        <v>14</v>
      </c>
      <c r="B9" s="13">
        <v>5</v>
      </c>
      <c r="C9" s="13" t="s">
        <v>4</v>
      </c>
    </row>
    <row r="10" spans="1:7">
      <c r="A10" s="21" t="s">
        <v>16</v>
      </c>
      <c r="B10" s="13">
        <v>8</v>
      </c>
      <c r="C10" s="13" t="s">
        <v>38</v>
      </c>
    </row>
    <row r="11" spans="1:7">
      <c r="A11" s="18" t="s">
        <v>25</v>
      </c>
      <c r="B11" s="13">
        <v>30</v>
      </c>
      <c r="C11" s="13" t="s">
        <v>19</v>
      </c>
    </row>
    <row r="12" spans="1:7">
      <c r="A12" s="18"/>
    </row>
    <row r="13" spans="1:7">
      <c r="A13" s="22" t="s">
        <v>33</v>
      </c>
    </row>
    <row r="15" spans="1:7">
      <c r="A15" s="1" t="s">
        <v>5</v>
      </c>
      <c r="B15" s="2" t="s">
        <v>6</v>
      </c>
      <c r="C15" s="2" t="s">
        <v>7</v>
      </c>
      <c r="D15" s="2" t="s">
        <v>8</v>
      </c>
      <c r="E15" s="2" t="s">
        <v>9</v>
      </c>
      <c r="F15" s="2" t="s">
        <v>10</v>
      </c>
      <c r="G15" s="2" t="s">
        <v>0</v>
      </c>
    </row>
    <row r="16" spans="1:7">
      <c r="A16" s="3" t="s">
        <v>11</v>
      </c>
      <c r="B16" s="4"/>
      <c r="C16" s="27">
        <v>10000</v>
      </c>
      <c r="D16" s="27">
        <v>8000</v>
      </c>
      <c r="E16" s="27">
        <v>7000</v>
      </c>
      <c r="F16" s="27">
        <v>12000</v>
      </c>
      <c r="G16" s="4">
        <f>SUM(C16:F16)</f>
        <v>37000</v>
      </c>
    </row>
    <row r="17" spans="1:7">
      <c r="A17" s="3" t="s">
        <v>26</v>
      </c>
      <c r="B17" s="8"/>
      <c r="C17" s="46">
        <v>10</v>
      </c>
      <c r="D17" s="46"/>
      <c r="E17" s="46"/>
      <c r="F17" s="46">
        <v>24</v>
      </c>
      <c r="G17" s="8"/>
    </row>
    <row r="18" spans="1:7">
      <c r="A18" s="3" t="s">
        <v>27</v>
      </c>
      <c r="B18" s="8"/>
      <c r="C18" s="46"/>
      <c r="D18" s="46">
        <v>7</v>
      </c>
      <c r="E18" s="46">
        <v>3</v>
      </c>
      <c r="F18" s="46"/>
      <c r="G18" s="8"/>
    </row>
    <row r="19" spans="1:7">
      <c r="A19" s="3" t="s">
        <v>44</v>
      </c>
      <c r="B19" s="8">
        <v>30</v>
      </c>
      <c r="C19" s="16">
        <f>B19+C17-C18</f>
        <v>40</v>
      </c>
      <c r="D19" s="16">
        <f t="shared" ref="D19:F19" si="0">C19+D17-D18</f>
        <v>33</v>
      </c>
      <c r="E19" s="16">
        <f t="shared" si="0"/>
        <v>30</v>
      </c>
      <c r="F19" s="16">
        <f t="shared" si="0"/>
        <v>54</v>
      </c>
      <c r="G19" s="8"/>
    </row>
    <row r="20" spans="1:7" s="32" customFormat="1">
      <c r="A20" s="30" t="s">
        <v>46</v>
      </c>
      <c r="B20" s="33"/>
      <c r="C20" s="34">
        <f>(C19-B19)/B19</f>
        <v>0.33333333333333331</v>
      </c>
      <c r="D20" s="34">
        <f t="shared" ref="D20:F20" si="1">(D19-C19)/C19</f>
        <v>-0.17499999999999999</v>
      </c>
      <c r="E20" s="34">
        <f t="shared" si="1"/>
        <v>-9.0909090909090912E-2</v>
      </c>
      <c r="F20" s="34">
        <f t="shared" si="1"/>
        <v>0.8</v>
      </c>
      <c r="G20" s="33"/>
    </row>
    <row r="21" spans="1:7">
      <c r="A21" s="20" t="s">
        <v>30</v>
      </c>
      <c r="B21" s="8"/>
      <c r="C21" s="8">
        <f>C19*$B$3*$B$4</f>
        <v>19200</v>
      </c>
      <c r="D21" s="8">
        <f t="shared" ref="D21:F21" si="2">D19*$B$3*$B$4</f>
        <v>15840</v>
      </c>
      <c r="E21" s="8">
        <f t="shared" si="2"/>
        <v>14400</v>
      </c>
      <c r="F21" s="8">
        <f t="shared" si="2"/>
        <v>25920</v>
      </c>
      <c r="G21" s="8"/>
    </row>
    <row r="22" spans="1:7">
      <c r="A22" s="12"/>
      <c r="B22" s="8"/>
      <c r="C22" s="8"/>
      <c r="D22" s="8"/>
      <c r="E22" s="8"/>
      <c r="F22" s="8"/>
      <c r="G22" s="8"/>
    </row>
    <row r="23" spans="1:7">
      <c r="A23" s="3" t="s">
        <v>1</v>
      </c>
      <c r="B23" s="4"/>
      <c r="C23" s="4">
        <f>C21/$B$2</f>
        <v>9600</v>
      </c>
      <c r="D23" s="4">
        <f t="shared" ref="D23:F23" si="3">D21/$B$2</f>
        <v>7920</v>
      </c>
      <c r="E23" s="4">
        <f t="shared" si="3"/>
        <v>7200</v>
      </c>
      <c r="F23" s="4">
        <f t="shared" si="3"/>
        <v>12960</v>
      </c>
      <c r="G23" s="4">
        <f>SUM(C23:F23)</f>
        <v>37680</v>
      </c>
    </row>
    <row r="24" spans="1:7">
      <c r="A24" s="3" t="s">
        <v>12</v>
      </c>
      <c r="B24" s="8">
        <v>500</v>
      </c>
      <c r="C24" s="8">
        <f>C23+B24-C16</f>
        <v>100</v>
      </c>
      <c r="D24" s="8">
        <f>D23+C24-D16</f>
        <v>20</v>
      </c>
      <c r="E24" s="8">
        <f>E23+D24-E16</f>
        <v>220</v>
      </c>
      <c r="F24" s="8">
        <f>F23+E24-F16</f>
        <v>1180</v>
      </c>
      <c r="G24" s="8"/>
    </row>
    <row r="25" spans="1:7">
      <c r="A25" s="3"/>
      <c r="B25" s="8"/>
      <c r="C25" s="8"/>
      <c r="D25" s="8"/>
      <c r="E25" s="8"/>
      <c r="F25" s="8"/>
      <c r="G25" s="8"/>
    </row>
    <row r="26" spans="1:7">
      <c r="A26" s="3" t="s">
        <v>23</v>
      </c>
      <c r="B26" s="8"/>
      <c r="C26" s="8">
        <f>MAX(C24,0)*$B$7</f>
        <v>500</v>
      </c>
      <c r="D26" s="8">
        <f t="shared" ref="D26:F26" si="4">MAX(D24,0)*$B$7</f>
        <v>100</v>
      </c>
      <c r="E26" s="8">
        <f t="shared" si="4"/>
        <v>1100</v>
      </c>
      <c r="F26" s="8">
        <f t="shared" si="4"/>
        <v>5900</v>
      </c>
      <c r="G26" s="8">
        <f t="shared" ref="G26:G29" si="5">SUM(C26:F26)</f>
        <v>7600</v>
      </c>
    </row>
    <row r="27" spans="1:7">
      <c r="A27" s="3" t="s">
        <v>24</v>
      </c>
      <c r="B27" s="8"/>
      <c r="C27" s="8">
        <f>-MIN(C24,0)*$B$8</f>
        <v>0</v>
      </c>
      <c r="D27" s="8">
        <f t="shared" ref="D27:F27" si="6">-MIN(D24,0)*$B$8</f>
        <v>0</v>
      </c>
      <c r="E27" s="8">
        <f t="shared" si="6"/>
        <v>0</v>
      </c>
      <c r="F27" s="8">
        <f t="shared" si="6"/>
        <v>0</v>
      </c>
      <c r="G27" s="8">
        <f t="shared" si="5"/>
        <v>0</v>
      </c>
    </row>
    <row r="28" spans="1:7">
      <c r="A28" s="3" t="s">
        <v>29</v>
      </c>
      <c r="B28" s="8"/>
      <c r="C28" s="8">
        <f>C17*$B$5</f>
        <v>1000</v>
      </c>
      <c r="D28" s="8">
        <f>D17*$B$5</f>
        <v>0</v>
      </c>
      <c r="E28" s="8">
        <f>E17*$B$5</f>
        <v>0</v>
      </c>
      <c r="F28" s="8">
        <f>F17*$B$5</f>
        <v>2400</v>
      </c>
      <c r="G28" s="8">
        <f t="shared" si="5"/>
        <v>3400</v>
      </c>
    </row>
    <row r="29" spans="1:7">
      <c r="A29" s="19" t="s">
        <v>28</v>
      </c>
      <c r="B29" s="8"/>
      <c r="C29" s="8">
        <f>C18*$B$6</f>
        <v>0</v>
      </c>
      <c r="D29" s="8">
        <f>D18*$B$6</f>
        <v>1400</v>
      </c>
      <c r="E29" s="8">
        <f>E18*$B$6</f>
        <v>600</v>
      </c>
      <c r="F29" s="8">
        <f>F18*$B$6</f>
        <v>0</v>
      </c>
      <c r="G29" s="8">
        <f t="shared" si="5"/>
        <v>2000</v>
      </c>
    </row>
    <row r="30" spans="1:7">
      <c r="A30" s="3" t="s">
        <v>31</v>
      </c>
      <c r="B30" s="8"/>
      <c r="C30" s="8">
        <f>C21*$B$9</f>
        <v>96000</v>
      </c>
      <c r="D30" s="8">
        <f>D21*$B$9</f>
        <v>79200</v>
      </c>
      <c r="E30" s="8">
        <f>E21*$B$9</f>
        <v>72000</v>
      </c>
      <c r="F30" s="8">
        <f>F21*$B$9</f>
        <v>129600</v>
      </c>
      <c r="G30" s="8">
        <f>SUM(C30:F30)</f>
        <v>376800</v>
      </c>
    </row>
    <row r="31" spans="1:7">
      <c r="A31" s="9"/>
      <c r="B31" s="9"/>
      <c r="C31" s="9"/>
      <c r="D31" s="9"/>
      <c r="E31" s="9"/>
      <c r="F31" s="10"/>
      <c r="G31" s="44">
        <f>SUM(G26:G30)</f>
        <v>389800</v>
      </c>
    </row>
    <row r="33" spans="1:7">
      <c r="A33" s="17"/>
      <c r="B33" s="17"/>
      <c r="C33" s="15"/>
      <c r="D33" s="15"/>
      <c r="E33" s="15"/>
      <c r="F33" s="15"/>
      <c r="G33" s="15"/>
    </row>
    <row r="34" spans="1:7">
      <c r="A34" s="14"/>
      <c r="B34" s="14"/>
      <c r="C34" s="14"/>
      <c r="D34" s="14"/>
      <c r="E34" s="14"/>
      <c r="F34" s="14"/>
      <c r="G34" s="14"/>
    </row>
    <row r="35" spans="1:7">
      <c r="A35" s="14"/>
      <c r="B35" s="14"/>
      <c r="C35" s="14"/>
      <c r="D35" s="14"/>
      <c r="E35" s="14"/>
      <c r="F35" s="14"/>
      <c r="G35" s="14"/>
    </row>
    <row r="36" spans="1:7">
      <c r="A36" s="14"/>
      <c r="B36" s="14"/>
      <c r="C36" s="14"/>
      <c r="D36" s="14"/>
      <c r="E36" s="14"/>
      <c r="F36" s="14"/>
      <c r="G36" s="14"/>
    </row>
    <row r="37" spans="1:7">
      <c r="A37" s="14"/>
      <c r="B37" s="14"/>
      <c r="C37" s="14"/>
      <c r="D37" s="14"/>
      <c r="E37" s="14"/>
      <c r="F37" s="14"/>
      <c r="G37" s="14"/>
    </row>
  </sheetData>
  <conditionalFormatting sqref="C24:F25">
    <cfRule type="cellIs" dxfId="5" priority="3" stopIfTrue="1" operator="lessThan">
      <formula>0</formula>
    </cfRule>
  </conditionalFormatting>
  <conditionalFormatting sqref="F24">
    <cfRule type="cellIs" dxfId="4" priority="2" operator="lessThan">
      <formula>1000</formula>
    </cfRule>
    <cfRule type="cellIs" dxfId="3" priority="1" operator="lessThan">
      <formula>1000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topLeftCell="A10" workbookViewId="0">
      <selection activeCell="F17" sqref="F17"/>
    </sheetView>
  </sheetViews>
  <sheetFormatPr baseColWidth="10" defaultRowHeight="12.75"/>
  <cols>
    <col min="1" max="1" width="29.140625" style="13" customWidth="1"/>
    <col min="2" max="2" width="12.42578125" style="13" customWidth="1"/>
    <col min="3" max="3" width="13.85546875" style="13" bestFit="1" customWidth="1"/>
    <col min="4" max="16384" width="11.42578125" style="13"/>
  </cols>
  <sheetData>
    <row r="1" spans="1:7">
      <c r="A1" s="11" t="s">
        <v>51</v>
      </c>
    </row>
    <row r="2" spans="1:7">
      <c r="A2" s="18" t="s">
        <v>17</v>
      </c>
      <c r="B2" s="13">
        <v>2</v>
      </c>
      <c r="C2" s="13" t="s">
        <v>41</v>
      </c>
    </row>
    <row r="3" spans="1:7">
      <c r="A3" s="18" t="s">
        <v>18</v>
      </c>
      <c r="B3" s="13">
        <v>8</v>
      </c>
      <c r="C3" s="13" t="s">
        <v>42</v>
      </c>
    </row>
    <row r="4" spans="1:7">
      <c r="A4" s="18" t="s">
        <v>20</v>
      </c>
      <c r="B4" s="13">
        <v>60</v>
      </c>
      <c r="C4" s="13" t="s">
        <v>43</v>
      </c>
    </row>
    <row r="5" spans="1:7">
      <c r="A5" s="18" t="s">
        <v>21</v>
      </c>
      <c r="B5" s="13">
        <v>100</v>
      </c>
      <c r="C5" s="13" t="s">
        <v>2</v>
      </c>
    </row>
    <row r="6" spans="1:7">
      <c r="A6" s="18" t="s">
        <v>22</v>
      </c>
      <c r="B6" s="13">
        <v>200</v>
      </c>
      <c r="C6" s="13" t="s">
        <v>3</v>
      </c>
    </row>
    <row r="7" spans="1:7">
      <c r="A7" s="18" t="s">
        <v>23</v>
      </c>
      <c r="B7" s="13">
        <v>5</v>
      </c>
      <c r="C7" s="13" t="s">
        <v>37</v>
      </c>
    </row>
    <row r="8" spans="1:7">
      <c r="A8" s="18" t="s">
        <v>24</v>
      </c>
      <c r="B8" s="13">
        <v>10</v>
      </c>
      <c r="C8" s="13" t="s">
        <v>36</v>
      </c>
    </row>
    <row r="9" spans="1:7">
      <c r="A9" s="18" t="s">
        <v>14</v>
      </c>
      <c r="B9" s="13">
        <v>5</v>
      </c>
      <c r="C9" s="13" t="s">
        <v>4</v>
      </c>
    </row>
    <row r="10" spans="1:7">
      <c r="A10" s="21" t="s">
        <v>16</v>
      </c>
      <c r="B10" s="13">
        <v>8</v>
      </c>
      <c r="C10" s="13" t="s">
        <v>38</v>
      </c>
    </row>
    <row r="11" spans="1:7">
      <c r="A11" s="18" t="s">
        <v>25</v>
      </c>
      <c r="B11" s="13">
        <v>30</v>
      </c>
      <c r="C11" s="13" t="s">
        <v>19</v>
      </c>
    </row>
    <row r="12" spans="1:7">
      <c r="A12" s="18"/>
    </row>
    <row r="13" spans="1:7">
      <c r="A13" s="22" t="s">
        <v>52</v>
      </c>
    </row>
    <row r="15" spans="1:7">
      <c r="A15" s="1" t="s">
        <v>5</v>
      </c>
      <c r="B15" s="2" t="s">
        <v>6</v>
      </c>
      <c r="C15" s="2" t="s">
        <v>7</v>
      </c>
      <c r="D15" s="2" t="s">
        <v>8</v>
      </c>
      <c r="E15" s="2" t="s">
        <v>9</v>
      </c>
      <c r="F15" s="2" t="s">
        <v>10</v>
      </c>
      <c r="G15" s="2" t="s">
        <v>0</v>
      </c>
    </row>
    <row r="16" spans="1:7">
      <c r="A16" s="3" t="s">
        <v>11</v>
      </c>
      <c r="B16" s="4"/>
      <c r="C16" s="27">
        <v>10000</v>
      </c>
      <c r="D16" s="27">
        <v>8000</v>
      </c>
      <c r="E16" s="27">
        <v>7000</v>
      </c>
      <c r="F16" s="27">
        <v>12000</v>
      </c>
      <c r="G16" s="4"/>
    </row>
    <row r="17" spans="1:7">
      <c r="A17" s="3" t="s">
        <v>26</v>
      </c>
      <c r="B17" s="8"/>
      <c r="C17" s="46">
        <v>6</v>
      </c>
      <c r="D17" s="46"/>
      <c r="E17" s="46"/>
      <c r="F17" s="46">
        <v>24</v>
      </c>
      <c r="G17" s="8"/>
    </row>
    <row r="18" spans="1:7">
      <c r="A18" s="3" t="s">
        <v>27</v>
      </c>
      <c r="B18" s="8"/>
      <c r="C18" s="46"/>
      <c r="D18" s="46">
        <v>3</v>
      </c>
      <c r="E18" s="46">
        <v>3</v>
      </c>
      <c r="F18" s="46"/>
      <c r="G18" s="8"/>
    </row>
    <row r="19" spans="1:7">
      <c r="A19" s="3" t="s">
        <v>44</v>
      </c>
      <c r="B19" s="8">
        <v>30</v>
      </c>
      <c r="C19" s="16">
        <f>B19+C17-C18</f>
        <v>36</v>
      </c>
      <c r="D19" s="16">
        <f t="shared" ref="D19:F19" si="0">C19+D17-D18</f>
        <v>33</v>
      </c>
      <c r="E19" s="16">
        <f t="shared" si="0"/>
        <v>30</v>
      </c>
      <c r="F19" s="16">
        <f t="shared" si="0"/>
        <v>54</v>
      </c>
      <c r="G19" s="8"/>
    </row>
    <row r="20" spans="1:7" s="32" customFormat="1">
      <c r="A20" s="30" t="s">
        <v>46</v>
      </c>
      <c r="B20" s="33"/>
      <c r="C20" s="34">
        <f>(C19-B19)/B19</f>
        <v>0.2</v>
      </c>
      <c r="D20" s="34">
        <f t="shared" ref="D20:F20" si="1">(D19-C19)/C19</f>
        <v>-8.3333333333333329E-2</v>
      </c>
      <c r="E20" s="34">
        <f t="shared" si="1"/>
        <v>-9.0909090909090912E-2</v>
      </c>
      <c r="F20" s="34">
        <f t="shared" si="1"/>
        <v>0.8</v>
      </c>
      <c r="G20" s="33"/>
    </row>
    <row r="21" spans="1:7">
      <c r="A21" s="20" t="s">
        <v>13</v>
      </c>
      <c r="B21" s="8"/>
      <c r="C21" s="8">
        <f>C19*$B$3*$B$4</f>
        <v>17280</v>
      </c>
      <c r="D21" s="8">
        <f t="shared" ref="D21:F21" si="2">D19*$B$3*$B$4</f>
        <v>15840</v>
      </c>
      <c r="E21" s="8">
        <f t="shared" si="2"/>
        <v>14400</v>
      </c>
      <c r="F21" s="8">
        <f t="shared" si="2"/>
        <v>25920</v>
      </c>
      <c r="G21" s="8"/>
    </row>
    <row r="22" spans="1:7">
      <c r="A22" s="3" t="s">
        <v>15</v>
      </c>
      <c r="B22" s="4"/>
      <c r="C22" s="26">
        <v>1720</v>
      </c>
      <c r="D22" s="26">
        <v>160</v>
      </c>
      <c r="E22" s="26"/>
      <c r="F22" s="26"/>
      <c r="G22" s="4"/>
    </row>
    <row r="23" spans="1:7" s="32" customFormat="1">
      <c r="A23" s="30" t="s">
        <v>45</v>
      </c>
      <c r="B23" s="31"/>
      <c r="C23" s="38">
        <f>C22/C21</f>
        <v>9.9537037037037035E-2</v>
      </c>
      <c r="D23" s="38">
        <f t="shared" ref="D23:F23" si="3">D22/D21</f>
        <v>1.0101010101010102E-2</v>
      </c>
      <c r="E23" s="38">
        <f t="shared" si="3"/>
        <v>0</v>
      </c>
      <c r="F23" s="38">
        <f t="shared" si="3"/>
        <v>0</v>
      </c>
      <c r="G23" s="31"/>
    </row>
    <row r="24" spans="1:7" s="32" customFormat="1">
      <c r="A24" s="20" t="s">
        <v>30</v>
      </c>
      <c r="B24" s="31"/>
      <c r="C24" s="39">
        <f>C21+C22</f>
        <v>19000</v>
      </c>
      <c r="D24" s="39">
        <f t="shared" ref="D24:F24" si="4">D21+D22</f>
        <v>16000</v>
      </c>
      <c r="E24" s="39">
        <f t="shared" si="4"/>
        <v>14400</v>
      </c>
      <c r="F24" s="39">
        <f t="shared" si="4"/>
        <v>25920</v>
      </c>
      <c r="G24" s="31"/>
    </row>
    <row r="25" spans="1:7">
      <c r="A25" s="12"/>
      <c r="B25" s="8"/>
      <c r="C25" s="8"/>
      <c r="D25" s="8"/>
      <c r="E25" s="8"/>
      <c r="F25" s="8"/>
      <c r="G25" s="8"/>
    </row>
    <row r="26" spans="1:7">
      <c r="A26" s="3" t="s">
        <v>1</v>
      </c>
      <c r="B26" s="4"/>
      <c r="C26" s="4">
        <f>C24/$B$2</f>
        <v>9500</v>
      </c>
      <c r="D26" s="4">
        <f t="shared" ref="D26:F26" si="5">D24/$B$2</f>
        <v>8000</v>
      </c>
      <c r="E26" s="4">
        <f t="shared" si="5"/>
        <v>7200</v>
      </c>
      <c r="F26" s="4">
        <f t="shared" si="5"/>
        <v>12960</v>
      </c>
      <c r="G26" s="4"/>
    </row>
    <row r="27" spans="1:7">
      <c r="A27" s="3" t="s">
        <v>12</v>
      </c>
      <c r="B27" s="8">
        <v>500</v>
      </c>
      <c r="C27" s="8">
        <f>C26+B27-C16</f>
        <v>0</v>
      </c>
      <c r="D27" s="8">
        <f>D26+C27-D16</f>
        <v>0</v>
      </c>
      <c r="E27" s="8">
        <f>E26+D27-E16</f>
        <v>200</v>
      </c>
      <c r="F27" s="8">
        <f>F26+E27-F16</f>
        <v>1160</v>
      </c>
      <c r="G27" s="8"/>
    </row>
    <row r="28" spans="1:7">
      <c r="A28" s="3"/>
      <c r="B28" s="8"/>
      <c r="C28" s="8"/>
      <c r="D28" s="8"/>
      <c r="E28" s="8"/>
      <c r="F28" s="8"/>
      <c r="G28" s="8"/>
    </row>
    <row r="29" spans="1:7">
      <c r="A29" s="3" t="s">
        <v>23</v>
      </c>
      <c r="B29" s="4"/>
      <c r="C29" s="4">
        <f>MAX(C27,0)*$B$7</f>
        <v>0</v>
      </c>
      <c r="D29" s="4">
        <f t="shared" ref="D29:F29" si="6">MAX(D27,0)*$B$7</f>
        <v>0</v>
      </c>
      <c r="E29" s="4">
        <f t="shared" si="6"/>
        <v>1000</v>
      </c>
      <c r="F29" s="4">
        <f t="shared" si="6"/>
        <v>5800</v>
      </c>
      <c r="G29" s="4">
        <f>SUM(C29:F29)</f>
        <v>6800</v>
      </c>
    </row>
    <row r="30" spans="1:7">
      <c r="A30" s="3" t="s">
        <v>24</v>
      </c>
      <c r="B30" s="4"/>
      <c r="C30" s="4">
        <f>-MIN(C27,0)*$B$8</f>
        <v>0</v>
      </c>
      <c r="D30" s="4">
        <f t="shared" ref="D30:F30" si="7">-MIN(D27,0)*$B$8</f>
        <v>0</v>
      </c>
      <c r="E30" s="4">
        <f t="shared" si="7"/>
        <v>0</v>
      </c>
      <c r="F30" s="4">
        <f t="shared" si="7"/>
        <v>0</v>
      </c>
      <c r="G30" s="4">
        <f>SUM(C30:F30)</f>
        <v>0</v>
      </c>
    </row>
    <row r="31" spans="1:7">
      <c r="A31" s="3" t="s">
        <v>29</v>
      </c>
      <c r="B31" s="8"/>
      <c r="C31" s="8">
        <f>C17*$B$5</f>
        <v>600</v>
      </c>
      <c r="D31" s="8">
        <f>D17*$B$5</f>
        <v>0</v>
      </c>
      <c r="E31" s="8">
        <f>E17*$B$5</f>
        <v>0</v>
      </c>
      <c r="F31" s="8">
        <f>F17*$B$5</f>
        <v>2400</v>
      </c>
      <c r="G31" s="8">
        <f t="shared" ref="G31:G32" si="8">SUM(C31:F31)</f>
        <v>3000</v>
      </c>
    </row>
    <row r="32" spans="1:7">
      <c r="A32" s="19" t="s">
        <v>28</v>
      </c>
      <c r="B32" s="8"/>
      <c r="C32" s="8">
        <f>C18*$B$6</f>
        <v>0</v>
      </c>
      <c r="D32" s="8">
        <f>D18*$B$6</f>
        <v>600</v>
      </c>
      <c r="E32" s="8">
        <f>E18*$B$6</f>
        <v>600</v>
      </c>
      <c r="F32" s="8">
        <f>F18*$B$6</f>
        <v>0</v>
      </c>
      <c r="G32" s="8">
        <f t="shared" si="8"/>
        <v>1200</v>
      </c>
    </row>
    <row r="33" spans="1:7">
      <c r="A33" s="3" t="s">
        <v>14</v>
      </c>
      <c r="B33" s="4"/>
      <c r="C33" s="4">
        <f>C21*$B$9</f>
        <v>86400</v>
      </c>
      <c r="D33" s="4">
        <f t="shared" ref="D33:F33" si="9">D21*$B$9</f>
        <v>79200</v>
      </c>
      <c r="E33" s="4">
        <f t="shared" si="9"/>
        <v>72000</v>
      </c>
      <c r="F33" s="4">
        <f t="shared" si="9"/>
        <v>129600</v>
      </c>
      <c r="G33" s="4">
        <f>SUM(C33:F33)</f>
        <v>367200</v>
      </c>
    </row>
    <row r="34" spans="1:7">
      <c r="A34" s="3" t="s">
        <v>16</v>
      </c>
      <c r="B34" s="4"/>
      <c r="C34" s="4">
        <f>C22*$B$10</f>
        <v>13760</v>
      </c>
      <c r="D34" s="4">
        <f t="shared" ref="D34:F34" si="10">D22*$B$10</f>
        <v>1280</v>
      </c>
      <c r="E34" s="4">
        <f t="shared" si="10"/>
        <v>0</v>
      </c>
      <c r="F34" s="4">
        <f t="shared" si="10"/>
        <v>0</v>
      </c>
      <c r="G34" s="4">
        <f>SUM(C34:F34)</f>
        <v>15040</v>
      </c>
    </row>
    <row r="35" spans="1:7">
      <c r="A35" s="9"/>
      <c r="B35" s="9"/>
      <c r="C35" s="9"/>
      <c r="D35" s="9"/>
      <c r="E35" s="9"/>
      <c r="F35" s="10"/>
      <c r="G35" s="44">
        <f>SUM(G31:G34)</f>
        <v>386440</v>
      </c>
    </row>
    <row r="36" spans="1:7">
      <c r="A36" s="14"/>
      <c r="B36" s="14"/>
      <c r="C36" s="14"/>
      <c r="D36" s="14"/>
      <c r="E36" s="14"/>
      <c r="F36" s="14"/>
      <c r="G36" s="14"/>
    </row>
    <row r="37" spans="1:7">
      <c r="A37" s="14"/>
      <c r="B37" s="14"/>
      <c r="C37" s="14"/>
      <c r="D37" s="14"/>
      <c r="E37" s="14"/>
      <c r="F37" s="14"/>
      <c r="G37" s="14"/>
    </row>
    <row r="38" spans="1:7">
      <c r="A38" s="14"/>
      <c r="B38" s="14"/>
      <c r="C38" s="14"/>
      <c r="D38" s="14"/>
      <c r="E38" s="14"/>
      <c r="F38" s="14"/>
      <c r="G38" s="14"/>
    </row>
  </sheetData>
  <conditionalFormatting sqref="C27:F28">
    <cfRule type="cellIs" dxfId="2" priority="2" stopIfTrue="1" operator="lessThan">
      <formula>0</formula>
    </cfRule>
  </conditionalFormatting>
  <conditionalFormatting sqref="F27">
    <cfRule type="cellIs" dxfId="1" priority="1" operator="lessThan">
      <formula>1000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8"/>
  <sheetViews>
    <sheetView topLeftCell="A7" workbookViewId="0">
      <selection activeCell="J19" sqref="J19"/>
    </sheetView>
  </sheetViews>
  <sheetFormatPr baseColWidth="10" defaultRowHeight="12.75"/>
  <cols>
    <col min="1" max="1" width="29.140625" style="13" customWidth="1"/>
    <col min="2" max="2" width="12.42578125" style="13" customWidth="1"/>
    <col min="3" max="6" width="13" style="13" bestFit="1" customWidth="1"/>
    <col min="7" max="7" width="13.5703125" style="13" bestFit="1" customWidth="1"/>
    <col min="8" max="16384" width="11.42578125" style="13"/>
  </cols>
  <sheetData>
    <row r="1" spans="1:7">
      <c r="A1" s="11" t="s">
        <v>51</v>
      </c>
    </row>
    <row r="2" spans="1:7">
      <c r="A2" s="18" t="s">
        <v>17</v>
      </c>
      <c r="B2" s="13">
        <v>2</v>
      </c>
      <c r="C2" s="13" t="s">
        <v>41</v>
      </c>
    </row>
    <row r="3" spans="1:7">
      <c r="A3" s="18" t="s">
        <v>18</v>
      </c>
      <c r="B3" s="13">
        <v>8</v>
      </c>
      <c r="C3" s="13" t="s">
        <v>42</v>
      </c>
    </row>
    <row r="4" spans="1:7">
      <c r="A4" s="18" t="s">
        <v>20</v>
      </c>
      <c r="B4" s="13">
        <v>60</v>
      </c>
      <c r="C4" s="13" t="s">
        <v>43</v>
      </c>
    </row>
    <row r="5" spans="1:7">
      <c r="A5" s="18" t="s">
        <v>21</v>
      </c>
      <c r="B5" s="13">
        <v>100</v>
      </c>
      <c r="C5" s="13" t="s">
        <v>2</v>
      </c>
    </row>
    <row r="6" spans="1:7">
      <c r="A6" s="18" t="s">
        <v>22</v>
      </c>
      <c r="B6" s="13">
        <v>200</v>
      </c>
      <c r="C6" s="13" t="s">
        <v>3</v>
      </c>
    </row>
    <row r="7" spans="1:7">
      <c r="A7" s="18" t="s">
        <v>23</v>
      </c>
      <c r="B7" s="13">
        <v>5</v>
      </c>
      <c r="C7" s="13" t="s">
        <v>37</v>
      </c>
    </row>
    <row r="8" spans="1:7">
      <c r="A8" s="18" t="s">
        <v>24</v>
      </c>
      <c r="B8" s="13">
        <v>10</v>
      </c>
      <c r="C8" s="13" t="s">
        <v>36</v>
      </c>
    </row>
    <row r="9" spans="1:7">
      <c r="A9" s="47" t="s">
        <v>14</v>
      </c>
      <c r="B9" s="48">
        <v>5</v>
      </c>
      <c r="C9" s="13" t="s">
        <v>4</v>
      </c>
    </row>
    <row r="10" spans="1:7">
      <c r="A10" s="49" t="s">
        <v>16</v>
      </c>
      <c r="B10" s="48">
        <v>8</v>
      </c>
      <c r="C10" s="13" t="s">
        <v>38</v>
      </c>
    </row>
    <row r="11" spans="1:7">
      <c r="A11" s="47" t="s">
        <v>25</v>
      </c>
      <c r="B11" s="48">
        <v>30</v>
      </c>
      <c r="C11" s="13" t="s">
        <v>19</v>
      </c>
    </row>
    <row r="12" spans="1:7">
      <c r="A12" s="47" t="s">
        <v>49</v>
      </c>
      <c r="B12" s="48">
        <v>1000</v>
      </c>
      <c r="C12" s="13" t="s">
        <v>50</v>
      </c>
    </row>
    <row r="14" spans="1:7">
      <c r="A14" s="1" t="s">
        <v>5</v>
      </c>
      <c r="B14" s="2" t="s">
        <v>6</v>
      </c>
      <c r="C14" s="2" t="s">
        <v>7</v>
      </c>
      <c r="D14" s="2" t="s">
        <v>8</v>
      </c>
      <c r="E14" s="2" t="s">
        <v>9</v>
      </c>
      <c r="F14" s="2" t="s">
        <v>10</v>
      </c>
      <c r="G14" s="2" t="s">
        <v>0</v>
      </c>
    </row>
    <row r="15" spans="1:7">
      <c r="A15" s="3" t="s">
        <v>40</v>
      </c>
      <c r="B15" s="4"/>
      <c r="C15" s="27">
        <v>10000</v>
      </c>
      <c r="D15" s="27">
        <v>8000</v>
      </c>
      <c r="E15" s="27">
        <v>7000</v>
      </c>
      <c r="F15" s="27">
        <v>12000</v>
      </c>
      <c r="G15" s="4">
        <f>SUM(C15:F15)</f>
        <v>37000</v>
      </c>
    </row>
    <row r="16" spans="1:7">
      <c r="A16" s="3" t="s">
        <v>26</v>
      </c>
      <c r="B16" s="8"/>
      <c r="C16" s="35">
        <v>9.5833333333333321</v>
      </c>
      <c r="D16" s="35">
        <v>0</v>
      </c>
      <c r="E16" s="35">
        <v>0</v>
      </c>
      <c r="F16" s="35">
        <v>24.999999999999996</v>
      </c>
      <c r="G16" s="4"/>
    </row>
    <row r="17" spans="1:7">
      <c r="A17" s="3" t="s">
        <v>27</v>
      </c>
      <c r="B17" s="8"/>
      <c r="C17" s="35">
        <v>0</v>
      </c>
      <c r="D17" s="35">
        <v>6.2500000000000036</v>
      </c>
      <c r="E17" s="35">
        <v>4.1666666666666679</v>
      </c>
      <c r="F17" s="35">
        <v>0</v>
      </c>
      <c r="G17" s="4"/>
    </row>
    <row r="18" spans="1:7">
      <c r="A18" s="3" t="s">
        <v>39</v>
      </c>
      <c r="B18" s="8">
        <v>30</v>
      </c>
      <c r="C18" s="36">
        <f>B18+C16-C17</f>
        <v>39.583333333333329</v>
      </c>
      <c r="D18" s="36">
        <f>C18+D16-D17</f>
        <v>33.333333333333329</v>
      </c>
      <c r="E18" s="36">
        <f>D18+E16-E17</f>
        <v>29.166666666666661</v>
      </c>
      <c r="F18" s="36">
        <f>E18+F16-F17</f>
        <v>54.166666666666657</v>
      </c>
      <c r="G18" s="4"/>
    </row>
    <row r="19" spans="1:7" s="32" customFormat="1">
      <c r="A19" s="30" t="s">
        <v>46</v>
      </c>
      <c r="B19" s="33"/>
      <c r="C19" s="34">
        <f>(C18-B18)/B18</f>
        <v>0.31944444444444431</v>
      </c>
      <c r="D19" s="34">
        <f t="shared" ref="D19:F19" si="0">(D18-C18)/C18</f>
        <v>-0.15789473684210528</v>
      </c>
      <c r="E19" s="34">
        <f t="shared" si="0"/>
        <v>-0.12500000000000006</v>
      </c>
      <c r="F19" s="34">
        <f t="shared" si="0"/>
        <v>0.85714285714285721</v>
      </c>
      <c r="G19" s="33"/>
    </row>
    <row r="20" spans="1:7">
      <c r="A20" s="12" t="s">
        <v>13</v>
      </c>
      <c r="B20" s="8"/>
      <c r="C20" s="8">
        <f>C18*$B$4*$B$3</f>
        <v>18999.999999999996</v>
      </c>
      <c r="D20" s="16">
        <f t="shared" ref="D20:F20" si="1">D18*$B$4*$B$3</f>
        <v>15999.999999999998</v>
      </c>
      <c r="E20" s="16">
        <f t="shared" si="1"/>
        <v>13999.999999999996</v>
      </c>
      <c r="F20" s="16">
        <f t="shared" si="1"/>
        <v>25999.999999999996</v>
      </c>
      <c r="G20" s="4"/>
    </row>
    <row r="21" spans="1:7">
      <c r="A21" s="3" t="s">
        <v>15</v>
      </c>
      <c r="B21" s="8"/>
      <c r="C21" s="23">
        <v>0</v>
      </c>
      <c r="D21" s="23">
        <v>0</v>
      </c>
      <c r="E21" s="23">
        <v>0</v>
      </c>
      <c r="F21" s="23">
        <v>0</v>
      </c>
      <c r="G21" s="4"/>
    </row>
    <row r="22" spans="1:7" s="32" customFormat="1">
      <c r="A22" s="30" t="s">
        <v>45</v>
      </c>
      <c r="B22" s="31"/>
      <c r="C22" s="37">
        <f>C21/C20</f>
        <v>0</v>
      </c>
      <c r="D22" s="37">
        <f t="shared" ref="D22:F22" si="2">D21/D20</f>
        <v>0</v>
      </c>
      <c r="E22" s="37">
        <f t="shared" si="2"/>
        <v>0</v>
      </c>
      <c r="F22" s="37">
        <f t="shared" si="2"/>
        <v>0</v>
      </c>
      <c r="G22" s="31"/>
    </row>
    <row r="23" spans="1:7">
      <c r="A23" s="20" t="s">
        <v>30</v>
      </c>
      <c r="B23" s="8"/>
      <c r="C23" s="8">
        <f>C20+C21</f>
        <v>18999.999999999996</v>
      </c>
      <c r="D23" s="16">
        <f t="shared" ref="D23:F23" si="3">D20+D21</f>
        <v>15999.999999999998</v>
      </c>
      <c r="E23" s="16">
        <f t="shared" si="3"/>
        <v>13999.999999999996</v>
      </c>
      <c r="F23" s="16">
        <f t="shared" si="3"/>
        <v>25999.999999999996</v>
      </c>
      <c r="G23" s="8"/>
    </row>
    <row r="24" spans="1:7">
      <c r="A24" s="3"/>
      <c r="B24" s="8"/>
      <c r="C24" s="24"/>
      <c r="D24" s="24"/>
      <c r="E24" s="24"/>
      <c r="F24" s="24"/>
      <c r="G24" s="4"/>
    </row>
    <row r="25" spans="1:7">
      <c r="A25" s="3" t="s">
        <v>1</v>
      </c>
      <c r="B25" s="4"/>
      <c r="C25" s="28">
        <f>C23/$B$2</f>
        <v>9499.9999999999982</v>
      </c>
      <c r="D25" s="28">
        <f t="shared" ref="D25:F25" si="4">D23/$B$2</f>
        <v>7999.9999999999991</v>
      </c>
      <c r="E25" s="28">
        <f t="shared" si="4"/>
        <v>6999.9999999999982</v>
      </c>
      <c r="F25" s="28">
        <f t="shared" si="4"/>
        <v>12999.999999999998</v>
      </c>
      <c r="G25" s="4"/>
    </row>
    <row r="26" spans="1:7">
      <c r="A26" s="3" t="s">
        <v>34</v>
      </c>
      <c r="B26" s="8"/>
      <c r="C26" s="29">
        <v>0</v>
      </c>
      <c r="D26" s="29">
        <v>0</v>
      </c>
      <c r="E26" s="29">
        <v>0</v>
      </c>
      <c r="F26" s="29">
        <v>0</v>
      </c>
      <c r="G26" s="4"/>
    </row>
    <row r="27" spans="1:7">
      <c r="A27" s="3" t="s">
        <v>12</v>
      </c>
      <c r="B27" s="8">
        <v>500</v>
      </c>
      <c r="C27" s="16">
        <f>B27+C25-C15+C26</f>
        <v>-1.8189894035458565E-12</v>
      </c>
      <c r="D27" s="16">
        <f t="shared" ref="D27:F27" si="5">C27+D25-D15+D26</f>
        <v>-2.7284841053187847E-12</v>
      </c>
      <c r="E27" s="16">
        <f t="shared" si="5"/>
        <v>-4.5474735088646412E-12</v>
      </c>
      <c r="F27" s="16">
        <f t="shared" si="5"/>
        <v>999.99999999999272</v>
      </c>
      <c r="G27" s="4"/>
    </row>
    <row r="28" spans="1:7">
      <c r="A28" s="3"/>
      <c r="B28" s="8"/>
      <c r="C28" s="24"/>
      <c r="D28" s="24"/>
      <c r="E28" s="24"/>
      <c r="F28" s="24"/>
      <c r="G28" s="4"/>
    </row>
    <row r="29" spans="1:7">
      <c r="A29" s="3" t="s">
        <v>29</v>
      </c>
      <c r="B29" s="8"/>
      <c r="C29" s="16">
        <f>C16*$B$5</f>
        <v>958.33333333333326</v>
      </c>
      <c r="D29" s="16">
        <f>D16*$B$5</f>
        <v>0</v>
      </c>
      <c r="E29" s="16">
        <f>E16*$B$5</f>
        <v>0</v>
      </c>
      <c r="F29" s="16">
        <f>F16*$B$5</f>
        <v>2499.9999999999995</v>
      </c>
      <c r="G29" s="28">
        <f>SUM(C29:F29)</f>
        <v>3458.333333333333</v>
      </c>
    </row>
    <row r="30" spans="1:7">
      <c r="A30" s="19" t="s">
        <v>28</v>
      </c>
      <c r="B30" s="8"/>
      <c r="C30" s="16">
        <f>C17*$B$6</f>
        <v>0</v>
      </c>
      <c r="D30" s="16">
        <f>D17*$B$6</f>
        <v>1250.0000000000007</v>
      </c>
      <c r="E30" s="16">
        <f>E17*$B$6</f>
        <v>833.3333333333336</v>
      </c>
      <c r="F30" s="16">
        <f>F17*$B$6</f>
        <v>0</v>
      </c>
      <c r="G30" s="28">
        <f t="shared" ref="G30:G34" si="6">SUM(C30:F30)</f>
        <v>2083.3333333333344</v>
      </c>
    </row>
    <row r="31" spans="1:7">
      <c r="A31" s="3" t="s">
        <v>14</v>
      </c>
      <c r="B31" s="8"/>
      <c r="C31" s="16">
        <f>C20*$B$9</f>
        <v>94999.999999999985</v>
      </c>
      <c r="D31" s="16">
        <f>D20*$B$9</f>
        <v>79999.999999999985</v>
      </c>
      <c r="E31" s="16">
        <f>E20*$B$9</f>
        <v>69999.999999999985</v>
      </c>
      <c r="F31" s="16">
        <f>F20*$B$9</f>
        <v>129999.99999999999</v>
      </c>
      <c r="G31" s="28">
        <f t="shared" si="6"/>
        <v>374999.99999999994</v>
      </c>
    </row>
    <row r="32" spans="1:7">
      <c r="A32" s="3" t="s">
        <v>16</v>
      </c>
      <c r="B32" s="8"/>
      <c r="C32" s="16">
        <f>C21*$B$10</f>
        <v>0</v>
      </c>
      <c r="D32" s="16">
        <f t="shared" ref="D32:F32" si="7">D21*$B$10</f>
        <v>0</v>
      </c>
      <c r="E32" s="16">
        <f t="shared" si="7"/>
        <v>0</v>
      </c>
      <c r="F32" s="16">
        <f t="shared" si="7"/>
        <v>0</v>
      </c>
      <c r="G32" s="28">
        <f t="shared" si="6"/>
        <v>0</v>
      </c>
    </row>
    <row r="33" spans="1:7">
      <c r="A33" s="3" t="s">
        <v>35</v>
      </c>
      <c r="B33" s="8"/>
      <c r="C33" s="16">
        <f>C26*$B$8</f>
        <v>0</v>
      </c>
      <c r="D33" s="16">
        <f>D26*$B$8</f>
        <v>0</v>
      </c>
      <c r="E33" s="16">
        <f>E26*$B$8</f>
        <v>0</v>
      </c>
      <c r="F33" s="16">
        <f>F26*$B$8</f>
        <v>0</v>
      </c>
      <c r="G33" s="28">
        <f>SUM(C33:F33)</f>
        <v>0</v>
      </c>
    </row>
    <row r="34" spans="1:7">
      <c r="A34" s="3" t="s">
        <v>23</v>
      </c>
      <c r="B34" s="8"/>
      <c r="C34" s="16">
        <f>C27*$B$7</f>
        <v>-9.0949470177292824E-12</v>
      </c>
      <c r="D34" s="16">
        <f t="shared" ref="D34:F34" si="8">D27*$B$7</f>
        <v>-1.3642420526593924E-11</v>
      </c>
      <c r="E34" s="16">
        <f t="shared" si="8"/>
        <v>-2.2737367544323206E-11</v>
      </c>
      <c r="F34" s="16">
        <f t="shared" si="8"/>
        <v>4999.9999999999636</v>
      </c>
      <c r="G34" s="28">
        <f t="shared" si="6"/>
        <v>4999.9999999999181</v>
      </c>
    </row>
    <row r="35" spans="1:7">
      <c r="A35" s="9"/>
      <c r="B35" s="9"/>
      <c r="C35" s="41"/>
      <c r="D35" s="41"/>
      <c r="E35" s="41"/>
      <c r="F35" s="25"/>
      <c r="G35" s="42">
        <f>SUM(G29:G34)</f>
        <v>385541.66666666657</v>
      </c>
    </row>
    <row r="36" spans="1:7">
      <c r="A36" s="14"/>
      <c r="B36" s="14"/>
      <c r="C36" s="14"/>
      <c r="D36" s="14"/>
      <c r="E36" s="14"/>
      <c r="F36" s="14"/>
      <c r="G36" s="14"/>
    </row>
    <row r="37" spans="1:7">
      <c r="A37" s="14" t="s">
        <v>47</v>
      </c>
      <c r="B37" s="14"/>
      <c r="C37" s="40">
        <f>(B27+C27)/2</f>
        <v>249.99999999999909</v>
      </c>
      <c r="D37" s="40">
        <f t="shared" ref="D37:F37" si="9">(C27+D27)/2</f>
        <v>-2.2737367544323206E-12</v>
      </c>
      <c r="E37" s="40">
        <f t="shared" si="9"/>
        <v>-3.637978807091713E-12</v>
      </c>
      <c r="F37" s="40">
        <f t="shared" si="9"/>
        <v>499.99999999999409</v>
      </c>
      <c r="G37" s="14"/>
    </row>
    <row r="38" spans="1:7">
      <c r="A38" s="14" t="s">
        <v>48</v>
      </c>
      <c r="B38" s="14"/>
      <c r="C38" s="40">
        <f>C37*$B$7</f>
        <v>1249.9999999999955</v>
      </c>
      <c r="D38" s="40">
        <f t="shared" ref="D38:F38" si="10">D37*$B$7</f>
        <v>-1.1368683772161603E-11</v>
      </c>
      <c r="E38" s="40">
        <f t="shared" si="10"/>
        <v>-1.8189894035458565E-11</v>
      </c>
      <c r="F38" s="40">
        <f t="shared" si="10"/>
        <v>2499.9999999999704</v>
      </c>
      <c r="G38" s="40">
        <f>SUM(C38:F38)</f>
        <v>3749.9999999999363</v>
      </c>
    </row>
  </sheetData>
  <conditionalFormatting sqref="C27:F27">
    <cfRule type="cellIs" dxfId="0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AF19"/>
  <sheetViews>
    <sheetView workbookViewId="0">
      <pane xSplit="1" topLeftCell="M1" activePane="topRight" state="frozen"/>
      <selection pane="topRight" activeCell="Z4" sqref="Z4"/>
    </sheetView>
  </sheetViews>
  <sheetFormatPr baseColWidth="10" defaultRowHeight="12.75"/>
  <cols>
    <col min="2" max="29" width="8.28515625" style="53" customWidth="1"/>
    <col min="30" max="30" width="11.42578125" style="53"/>
    <col min="32" max="32" width="11.42578125" style="53"/>
  </cols>
  <sheetData>
    <row r="3" spans="1:32">
      <c r="A3" s="50" t="s">
        <v>97</v>
      </c>
      <c r="B3" s="51" t="s">
        <v>53</v>
      </c>
      <c r="C3" s="51" t="s">
        <v>54</v>
      </c>
      <c r="D3" s="51" t="s">
        <v>55</v>
      </c>
      <c r="E3" s="51" t="s">
        <v>56</v>
      </c>
      <c r="F3" s="51" t="s">
        <v>57</v>
      </c>
      <c r="G3" s="51" t="s">
        <v>58</v>
      </c>
      <c r="H3" s="51" t="s">
        <v>59</v>
      </c>
      <c r="I3" s="51" t="s">
        <v>60</v>
      </c>
      <c r="J3" s="51" t="s">
        <v>61</v>
      </c>
      <c r="K3" s="51" t="s">
        <v>62</v>
      </c>
      <c r="L3" s="51" t="s">
        <v>63</v>
      </c>
      <c r="M3" s="51" t="s">
        <v>64</v>
      </c>
      <c r="N3" s="51" t="s">
        <v>65</v>
      </c>
      <c r="O3" s="51" t="s">
        <v>66</v>
      </c>
      <c r="P3" s="51" t="s">
        <v>67</v>
      </c>
      <c r="Q3" s="51" t="s">
        <v>68</v>
      </c>
      <c r="R3" s="52" t="s">
        <v>73</v>
      </c>
      <c r="S3" s="52" t="s">
        <v>74</v>
      </c>
      <c r="T3" s="52" t="s">
        <v>75</v>
      </c>
      <c r="U3" s="52" t="s">
        <v>76</v>
      </c>
      <c r="V3" s="52" t="s">
        <v>69</v>
      </c>
      <c r="W3" s="52" t="s">
        <v>70</v>
      </c>
      <c r="X3" s="52" t="s">
        <v>71</v>
      </c>
      <c r="Y3" s="52" t="s">
        <v>72</v>
      </c>
      <c r="Z3" s="52" t="s">
        <v>86</v>
      </c>
      <c r="AA3" s="52" t="s">
        <v>87</v>
      </c>
      <c r="AB3" s="52" t="s">
        <v>88</v>
      </c>
      <c r="AC3" s="52" t="s">
        <v>89</v>
      </c>
      <c r="AE3" s="54"/>
    </row>
    <row r="4" spans="1:32">
      <c r="A4" s="50" t="s">
        <v>96</v>
      </c>
      <c r="B4" s="57">
        <v>0</v>
      </c>
      <c r="C4" s="57">
        <v>0</v>
      </c>
      <c r="D4" s="57">
        <v>0</v>
      </c>
      <c r="E4" s="57">
        <v>1.1478563956834886E-4</v>
      </c>
      <c r="F4" s="57">
        <v>0.30001274150092994</v>
      </c>
      <c r="G4" s="57">
        <v>1.4664012101822074E-6</v>
      </c>
      <c r="H4" s="57">
        <v>1.461704542654596E-6</v>
      </c>
      <c r="I4" s="57">
        <v>0</v>
      </c>
      <c r="J4" s="57">
        <v>0</v>
      </c>
      <c r="K4" s="57">
        <v>0</v>
      </c>
      <c r="L4" s="57">
        <v>0</v>
      </c>
      <c r="M4" s="57">
        <v>0</v>
      </c>
      <c r="N4" s="57">
        <v>0</v>
      </c>
      <c r="O4" s="57">
        <v>0</v>
      </c>
      <c r="P4" s="57">
        <v>0</v>
      </c>
      <c r="Q4" s="57">
        <v>0</v>
      </c>
      <c r="R4" s="57">
        <v>29.699987258499071</v>
      </c>
      <c r="S4" s="57">
        <v>29.699985792097859</v>
      </c>
      <c r="T4" s="57">
        <v>29.699984330393317</v>
      </c>
      <c r="U4" s="57">
        <v>29.700099116032888</v>
      </c>
      <c r="V4" s="57">
        <v>9503.995922719705</v>
      </c>
      <c r="W4" s="57">
        <v>9503.9954534713161</v>
      </c>
      <c r="X4" s="57">
        <v>9503.9949857258634</v>
      </c>
      <c r="Y4" s="57">
        <v>9504.0317181305236</v>
      </c>
      <c r="Z4" s="57">
        <v>3.995922719703342</v>
      </c>
      <c r="AA4" s="57">
        <v>1507.9913761910188</v>
      </c>
      <c r="AB4" s="57">
        <v>4011.9863619168805</v>
      </c>
      <c r="AC4" s="57">
        <v>1516.0180800474052</v>
      </c>
      <c r="AE4" s="54"/>
    </row>
    <row r="5" spans="1:32">
      <c r="A5" s="50" t="s">
        <v>78</v>
      </c>
      <c r="B5" s="53">
        <v>-1</v>
      </c>
      <c r="F5" s="53">
        <v>1</v>
      </c>
      <c r="R5" s="53">
        <v>1</v>
      </c>
      <c r="AD5" s="60">
        <f>SUMPRODUCT(B5:AC5,$B$4:$AC$4)</f>
        <v>30</v>
      </c>
      <c r="AE5" s="56" t="s">
        <v>77</v>
      </c>
      <c r="AF5" s="53">
        <v>30</v>
      </c>
    </row>
    <row r="6" spans="1:32">
      <c r="A6" s="50" t="s">
        <v>79</v>
      </c>
      <c r="C6" s="53">
        <v>1</v>
      </c>
      <c r="G6" s="53">
        <v>-1</v>
      </c>
      <c r="R6" s="53">
        <v>1</v>
      </c>
      <c r="S6" s="53">
        <v>-1</v>
      </c>
      <c r="AD6" s="60">
        <f t="shared" ref="AD6:AD19" si="0">SUMPRODUCT(B6:AC6,$B$4:$AC$4)</f>
        <v>3.5527136788005009E-15</v>
      </c>
      <c r="AE6" s="56" t="s">
        <v>77</v>
      </c>
      <c r="AF6" s="53">
        <v>0</v>
      </c>
    </row>
    <row r="7" spans="1:32">
      <c r="A7" s="50" t="s">
        <v>80</v>
      </c>
      <c r="D7" s="53">
        <v>1</v>
      </c>
      <c r="H7" s="53">
        <v>-1</v>
      </c>
      <c r="S7" s="53">
        <v>1</v>
      </c>
      <c r="T7" s="53">
        <v>-1</v>
      </c>
      <c r="AD7" s="60">
        <f t="shared" si="0"/>
        <v>0</v>
      </c>
      <c r="AE7" s="56" t="s">
        <v>77</v>
      </c>
      <c r="AF7" s="53">
        <v>0</v>
      </c>
    </row>
    <row r="8" spans="1:32">
      <c r="A8" s="50" t="s">
        <v>81</v>
      </c>
      <c r="E8" s="53">
        <v>1</v>
      </c>
      <c r="I8" s="53">
        <v>-1</v>
      </c>
      <c r="T8" s="53">
        <v>1</v>
      </c>
      <c r="U8" s="53">
        <v>-1</v>
      </c>
      <c r="AD8" s="60">
        <f t="shared" si="0"/>
        <v>-3.5527136788005009E-15</v>
      </c>
      <c r="AE8" s="56" t="s">
        <v>77</v>
      </c>
      <c r="AF8" s="53">
        <v>0</v>
      </c>
    </row>
    <row r="9" spans="1:32">
      <c r="A9" s="50" t="s">
        <v>82</v>
      </c>
      <c r="J9" s="53">
        <v>0.5</v>
      </c>
      <c r="R9" s="53">
        <v>320</v>
      </c>
      <c r="V9" s="53">
        <v>-1</v>
      </c>
      <c r="AD9" s="60">
        <f t="shared" si="0"/>
        <v>-1.8189894035458565E-12</v>
      </c>
      <c r="AE9" s="56" t="s">
        <v>77</v>
      </c>
      <c r="AF9" s="53">
        <v>0</v>
      </c>
    </row>
    <row r="10" spans="1:32">
      <c r="A10" s="50" t="s">
        <v>83</v>
      </c>
      <c r="K10" s="53">
        <v>0.5</v>
      </c>
      <c r="S10" s="53">
        <v>320</v>
      </c>
      <c r="W10" s="53">
        <v>-1</v>
      </c>
      <c r="AD10" s="60">
        <f t="shared" si="0"/>
        <v>-1.8189894035458565E-12</v>
      </c>
      <c r="AE10" s="56" t="s">
        <v>77</v>
      </c>
      <c r="AF10" s="53">
        <v>0</v>
      </c>
    </row>
    <row r="11" spans="1:32">
      <c r="A11" s="50" t="s">
        <v>84</v>
      </c>
      <c r="L11" s="53">
        <v>0.5</v>
      </c>
      <c r="T11" s="53">
        <v>320</v>
      </c>
      <c r="X11" s="53">
        <v>-1</v>
      </c>
      <c r="AD11" s="60">
        <f t="shared" si="0"/>
        <v>-1.8189894035458565E-12</v>
      </c>
      <c r="AE11" s="56" t="s">
        <v>77</v>
      </c>
      <c r="AF11" s="53">
        <v>0</v>
      </c>
    </row>
    <row r="12" spans="1:32">
      <c r="A12" s="50" t="s">
        <v>85</v>
      </c>
      <c r="M12" s="53">
        <v>0.5</v>
      </c>
      <c r="U12" s="53">
        <v>320</v>
      </c>
      <c r="Y12" s="53">
        <v>-1</v>
      </c>
      <c r="AD12" s="60">
        <f t="shared" si="0"/>
        <v>-9.9999851954635233E-7</v>
      </c>
      <c r="AE12" s="56" t="s">
        <v>77</v>
      </c>
      <c r="AF12" s="53">
        <v>0</v>
      </c>
    </row>
    <row r="13" spans="1:32">
      <c r="A13" s="50" t="s">
        <v>90</v>
      </c>
      <c r="N13" s="53">
        <v>1</v>
      </c>
      <c r="V13" s="53">
        <v>1</v>
      </c>
      <c r="Z13" s="53">
        <v>-1</v>
      </c>
      <c r="AD13" s="60">
        <f t="shared" si="0"/>
        <v>9500.0000000000018</v>
      </c>
      <c r="AE13" s="56" t="s">
        <v>77</v>
      </c>
      <c r="AF13" s="53">
        <v>9500</v>
      </c>
    </row>
    <row r="14" spans="1:32">
      <c r="A14" s="50" t="s">
        <v>91</v>
      </c>
      <c r="O14" s="53">
        <v>1</v>
      </c>
      <c r="W14" s="53">
        <v>1</v>
      </c>
      <c r="Z14" s="53">
        <v>1</v>
      </c>
      <c r="AA14" s="53">
        <v>-1</v>
      </c>
      <c r="AD14" s="60">
        <f t="shared" si="0"/>
        <v>8000</v>
      </c>
      <c r="AE14" s="56" t="s">
        <v>77</v>
      </c>
      <c r="AF14" s="53">
        <v>8000</v>
      </c>
    </row>
    <row r="15" spans="1:32">
      <c r="A15" s="50" t="s">
        <v>92</v>
      </c>
      <c r="P15" s="53">
        <v>1</v>
      </c>
      <c r="X15" s="53">
        <v>1</v>
      </c>
      <c r="AA15" s="53">
        <v>1</v>
      </c>
      <c r="AB15" s="53">
        <v>-1</v>
      </c>
      <c r="AD15" s="60">
        <f t="shared" si="0"/>
        <v>7000.0000000000018</v>
      </c>
      <c r="AE15" s="56" t="s">
        <v>77</v>
      </c>
      <c r="AF15" s="53">
        <v>7000</v>
      </c>
    </row>
    <row r="16" spans="1:32">
      <c r="A16" s="50" t="s">
        <v>93</v>
      </c>
      <c r="Q16" s="53">
        <v>1</v>
      </c>
      <c r="Y16" s="53">
        <v>1</v>
      </c>
      <c r="AB16" s="53">
        <v>1</v>
      </c>
      <c r="AC16" s="53">
        <v>-1</v>
      </c>
      <c r="AD16" s="60">
        <f t="shared" si="0"/>
        <v>12000</v>
      </c>
      <c r="AE16" s="56" t="s">
        <v>77</v>
      </c>
      <c r="AF16" s="53">
        <v>12000</v>
      </c>
    </row>
    <row r="17" spans="1:32">
      <c r="A17" s="50" t="s">
        <v>49</v>
      </c>
      <c r="AC17" s="53">
        <v>1</v>
      </c>
      <c r="AD17" s="60">
        <f t="shared" si="0"/>
        <v>1516.0180800474052</v>
      </c>
      <c r="AE17" s="55" t="s">
        <v>94</v>
      </c>
      <c r="AF17" s="53">
        <v>1000</v>
      </c>
    </row>
    <row r="18" spans="1:32" ht="13.5" thickBot="1"/>
    <row r="19" spans="1:32" ht="13.5" thickBot="1">
      <c r="A19" s="50" t="s">
        <v>95</v>
      </c>
      <c r="B19" s="53">
        <v>100</v>
      </c>
      <c r="C19" s="53">
        <v>100</v>
      </c>
      <c r="D19" s="53">
        <v>100</v>
      </c>
      <c r="E19" s="53">
        <v>100</v>
      </c>
      <c r="F19" s="53">
        <v>200</v>
      </c>
      <c r="G19" s="53">
        <v>200</v>
      </c>
      <c r="H19" s="53">
        <v>200</v>
      </c>
      <c r="I19" s="53">
        <v>200</v>
      </c>
      <c r="J19" s="53">
        <v>8</v>
      </c>
      <c r="K19" s="53">
        <v>8</v>
      </c>
      <c r="L19" s="53">
        <v>8</v>
      </c>
      <c r="M19" s="53">
        <v>8</v>
      </c>
      <c r="N19" s="53">
        <v>10</v>
      </c>
      <c r="O19" s="53">
        <v>10</v>
      </c>
      <c r="P19" s="53">
        <v>10</v>
      </c>
      <c r="Q19" s="53">
        <v>10</v>
      </c>
      <c r="R19" s="53">
        <v>2400</v>
      </c>
      <c r="S19" s="53">
        <v>2400</v>
      </c>
      <c r="T19" s="53">
        <v>2400</v>
      </c>
      <c r="U19" s="53">
        <v>2400</v>
      </c>
      <c r="Z19" s="53">
        <v>5</v>
      </c>
      <c r="AA19" s="53">
        <v>5</v>
      </c>
      <c r="AB19" s="53">
        <v>5</v>
      </c>
      <c r="AC19" s="53">
        <v>5</v>
      </c>
      <c r="AD19" s="59">
        <f t="shared" si="0"/>
        <v>320380.10890971578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Données</vt:lpstr>
      <vt:lpstr>Production constante</vt:lpstr>
      <vt:lpstr>Heures supp</vt:lpstr>
      <vt:lpstr>Effectifs</vt:lpstr>
      <vt:lpstr>Votre proposition</vt:lpstr>
      <vt:lpstr>Optimisation</vt:lpstr>
      <vt:lpstr>Modele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HECPARIS</cp:lastModifiedBy>
  <dcterms:created xsi:type="dcterms:W3CDTF">2005-03-28T08:21:43Z</dcterms:created>
  <dcterms:modified xsi:type="dcterms:W3CDTF">2013-03-08T11:05:34Z</dcterms:modified>
</cp:coreProperties>
</file>