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8865" windowHeight="5415"/>
  </bookViews>
  <sheets>
    <sheet name="LEBRETON" sheetId="1" r:id="rId1"/>
  </sheets>
  <definedNames>
    <definedName name="_xlnm.Print_Area" localSheetId="0">LEBRETON!$A$1:$N$67</definedName>
  </definedNames>
  <calcPr calcId="125725"/>
</workbook>
</file>

<file path=xl/calcChain.xml><?xml version="1.0" encoding="utf-8"?>
<calcChain xmlns="http://schemas.openxmlformats.org/spreadsheetml/2006/main">
  <c r="C7" i="1"/>
  <c r="C8"/>
  <c r="J11"/>
  <c r="J16"/>
  <c r="J21"/>
  <c r="J26"/>
  <c r="J42"/>
  <c r="D64" s="1"/>
  <c r="J43"/>
  <c r="D45" s="1"/>
  <c r="D44"/>
  <c r="M44" s="1"/>
  <c r="C63"/>
  <c r="C65" l="1"/>
  <c r="J45"/>
  <c r="M45"/>
  <c r="D63"/>
  <c r="D65" s="1"/>
  <c r="D7"/>
  <c r="J44"/>
  <c r="D46" s="1"/>
  <c r="C64"/>
  <c r="D8"/>
  <c r="C9" s="1"/>
  <c r="M46" l="1"/>
  <c r="J46"/>
  <c r="D47" s="1"/>
  <c r="C16"/>
  <c r="C11"/>
  <c r="E8"/>
  <c r="D9" s="1"/>
  <c r="E7"/>
  <c r="F8" l="1"/>
  <c r="E9" s="1"/>
  <c r="F7"/>
  <c r="M47"/>
  <c r="C51" s="1"/>
  <c r="J47"/>
  <c r="E56" s="1"/>
  <c r="C17"/>
  <c r="C58" s="1"/>
  <c r="C18"/>
  <c r="C12"/>
  <c r="C57" s="1"/>
  <c r="C13"/>
  <c r="D11"/>
  <c r="D16"/>
  <c r="D51"/>
  <c r="D12" l="1"/>
  <c r="D57" s="1"/>
  <c r="D13"/>
  <c r="G7"/>
  <c r="F56"/>
  <c r="G8"/>
  <c r="F9" s="1"/>
  <c r="D17"/>
  <c r="D58" s="1"/>
  <c r="D18"/>
  <c r="C19" s="1"/>
  <c r="E16"/>
  <c r="E11"/>
  <c r="E51"/>
  <c r="C56"/>
  <c r="D56"/>
  <c r="C53" l="1"/>
  <c r="F16"/>
  <c r="F51"/>
  <c r="F11"/>
  <c r="E18"/>
  <c r="D19" s="1"/>
  <c r="E17"/>
  <c r="E58" s="1"/>
  <c r="E12"/>
  <c r="E57" s="1"/>
  <c r="E13"/>
  <c r="C14" s="1"/>
  <c r="H7"/>
  <c r="G56"/>
  <c r="H8"/>
  <c r="G9" s="1"/>
  <c r="F13" l="1"/>
  <c r="D14" s="1"/>
  <c r="F12"/>
  <c r="F57" s="1"/>
  <c r="F18"/>
  <c r="E19" s="1"/>
  <c r="F17"/>
  <c r="F58" s="1"/>
  <c r="D53"/>
  <c r="C21"/>
  <c r="C52"/>
  <c r="C26"/>
  <c r="G16"/>
  <c r="G11"/>
  <c r="G51"/>
  <c r="H56"/>
  <c r="I7"/>
  <c r="I8"/>
  <c r="H9" s="1"/>
  <c r="J7" l="1"/>
  <c r="J8"/>
  <c r="E53"/>
  <c r="C28"/>
  <c r="C27"/>
  <c r="C60" s="1"/>
  <c r="D52"/>
  <c r="D21"/>
  <c r="D26"/>
  <c r="H11"/>
  <c r="H51"/>
  <c r="H16"/>
  <c r="G18"/>
  <c r="F19" s="1"/>
  <c r="G17"/>
  <c r="G58" s="1"/>
  <c r="G13"/>
  <c r="E14" s="1"/>
  <c r="G12"/>
  <c r="G57" s="1"/>
  <c r="C23"/>
  <c r="C22"/>
  <c r="C59" s="1"/>
  <c r="K8" l="1"/>
  <c r="I9" s="1"/>
  <c r="K7"/>
  <c r="F53"/>
  <c r="D22"/>
  <c r="D59" s="1"/>
  <c r="D23"/>
  <c r="C24" s="1"/>
  <c r="D28"/>
  <c r="D27"/>
  <c r="D60" s="1"/>
  <c r="H13"/>
  <c r="F14" s="1"/>
  <c r="H12"/>
  <c r="H57" s="1"/>
  <c r="E21"/>
  <c r="E52"/>
  <c r="E26"/>
  <c r="H18"/>
  <c r="G19" s="1"/>
  <c r="H17"/>
  <c r="H58" s="1"/>
  <c r="I16" l="1"/>
  <c r="I11"/>
  <c r="G53"/>
  <c r="E22"/>
  <c r="E59" s="1"/>
  <c r="E23"/>
  <c r="D24" s="1"/>
  <c r="C54"/>
  <c r="C55" s="1"/>
  <c r="C32"/>
  <c r="F26"/>
  <c r="F52"/>
  <c r="F21"/>
  <c r="L8"/>
  <c r="K9" s="1"/>
  <c r="L7"/>
  <c r="E28"/>
  <c r="C30" s="1"/>
  <c r="E29" s="1"/>
  <c r="E27" s="1"/>
  <c r="E60" s="1"/>
  <c r="I13" l="1"/>
  <c r="G14" s="1"/>
  <c r="I12"/>
  <c r="F63"/>
  <c r="E63"/>
  <c r="I18"/>
  <c r="H19" s="1"/>
  <c r="I17"/>
  <c r="F28"/>
  <c r="D30" s="1"/>
  <c r="F29" s="1"/>
  <c r="F27"/>
  <c r="F60" s="1"/>
  <c r="F23"/>
  <c r="E24" s="1"/>
  <c r="F22"/>
  <c r="F59" s="1"/>
  <c r="C34"/>
  <c r="C33"/>
  <c r="C61" s="1"/>
  <c r="C62" s="1"/>
  <c r="K16"/>
  <c r="K11"/>
  <c r="C67"/>
  <c r="M8"/>
  <c r="L9" s="1"/>
  <c r="M7"/>
  <c r="D54"/>
  <c r="D55" s="1"/>
  <c r="D32"/>
  <c r="E54" l="1"/>
  <c r="E55" s="1"/>
  <c r="E32"/>
  <c r="G26"/>
  <c r="G52"/>
  <c r="G21"/>
  <c r="L11"/>
  <c r="L16"/>
  <c r="J12"/>
  <c r="J13"/>
  <c r="H14" s="1"/>
  <c r="N8"/>
  <c r="M9" s="1"/>
  <c r="N7"/>
  <c r="D33"/>
  <c r="D61" s="1"/>
  <c r="D62" s="1"/>
  <c r="D67" s="1"/>
  <c r="D34"/>
  <c r="H53"/>
  <c r="K12"/>
  <c r="K13"/>
  <c r="J17"/>
  <c r="K17" s="1"/>
  <c r="J18"/>
  <c r="G28" l="1"/>
  <c r="E30" s="1"/>
  <c r="G29" s="1"/>
  <c r="G27" s="1"/>
  <c r="G60" s="1"/>
  <c r="H52"/>
  <c r="H26"/>
  <c r="H21"/>
  <c r="E34"/>
  <c r="C36" s="1"/>
  <c r="E35" s="1"/>
  <c r="L12"/>
  <c r="L13"/>
  <c r="I14" s="1"/>
  <c r="G23"/>
  <c r="F24" s="1"/>
  <c r="G22"/>
  <c r="G59" s="1"/>
  <c r="L17"/>
  <c r="L18"/>
  <c r="K19" s="1"/>
  <c r="K32" s="1"/>
  <c r="I19"/>
  <c r="K18"/>
  <c r="M16"/>
  <c r="M11"/>
  <c r="I26" l="1"/>
  <c r="I21"/>
  <c r="M18"/>
  <c r="L19" s="1"/>
  <c r="M17"/>
  <c r="F54"/>
  <c r="F55" s="1"/>
  <c r="F32"/>
  <c r="H28"/>
  <c r="F30" s="1"/>
  <c r="H29" s="1"/>
  <c r="H27"/>
  <c r="H60" s="1"/>
  <c r="M12"/>
  <c r="M13"/>
  <c r="K14" s="1"/>
  <c r="H23"/>
  <c r="G24" s="1"/>
  <c r="H22"/>
  <c r="H59" s="1"/>
  <c r="E64"/>
  <c r="E65" s="1"/>
  <c r="H63"/>
  <c r="G63"/>
  <c r="E33"/>
  <c r="E61" s="1"/>
  <c r="E62" s="1"/>
  <c r="E67" s="1"/>
  <c r="I28" l="1"/>
  <c r="G30" s="1"/>
  <c r="I29" s="1"/>
  <c r="I27" s="1"/>
  <c r="K21"/>
  <c r="K26"/>
  <c r="I23"/>
  <c r="H24" s="1"/>
  <c r="I22"/>
  <c r="G54"/>
  <c r="G55" s="1"/>
  <c r="G32"/>
  <c r="F34"/>
  <c r="D36" s="1"/>
  <c r="F35" s="1"/>
  <c r="J27" l="1"/>
  <c r="J28"/>
  <c r="H30" s="1"/>
  <c r="J29" s="1"/>
  <c r="J23"/>
  <c r="I24" s="1"/>
  <c r="I32" s="1"/>
  <c r="J22"/>
  <c r="K22" s="1"/>
  <c r="G64"/>
  <c r="G65" s="1"/>
  <c r="F64"/>
  <c r="F65" s="1"/>
  <c r="H54"/>
  <c r="H55" s="1"/>
  <c r="H32"/>
  <c r="G34"/>
  <c r="E36" s="1"/>
  <c r="G35" s="1"/>
  <c r="F33"/>
  <c r="F61" s="1"/>
  <c r="F62" s="1"/>
  <c r="K27" l="1"/>
  <c r="K23"/>
  <c r="J24" s="1"/>
  <c r="J32" s="1"/>
  <c r="G33"/>
  <c r="G61" s="1"/>
  <c r="G62" s="1"/>
  <c r="G67" s="1"/>
  <c r="K28"/>
  <c r="I30" s="1"/>
  <c r="K29" s="1"/>
  <c r="F67"/>
  <c r="H34" l="1"/>
  <c r="F36" s="1"/>
  <c r="H35" s="1"/>
  <c r="H64" s="1"/>
  <c r="H65" s="1"/>
  <c r="H33" l="1"/>
  <c r="H61" l="1"/>
  <c r="H62" s="1"/>
  <c r="H67" s="1"/>
  <c r="I34"/>
  <c r="G36" s="1"/>
  <c r="I35" s="1"/>
  <c r="I33" s="1"/>
  <c r="J34" l="1"/>
  <c r="H36" s="1"/>
  <c r="J35" s="1"/>
  <c r="J33" s="1"/>
  <c r="K34" l="1"/>
  <c r="I36" s="1"/>
  <c r="K35" s="1"/>
  <c r="K33" s="1"/>
</calcChain>
</file>

<file path=xl/sharedStrings.xml><?xml version="1.0" encoding="utf-8"?>
<sst xmlns="http://schemas.openxmlformats.org/spreadsheetml/2006/main" count="82" uniqueCount="57">
  <si>
    <t>Calcul des besoins</t>
  </si>
  <si>
    <t>S.I.</t>
  </si>
  <si>
    <t>Janv.</t>
  </si>
  <si>
    <t>Fev.</t>
  </si>
  <si>
    <t>Mars</t>
  </si>
  <si>
    <t>Avril</t>
  </si>
  <si>
    <t>Mai</t>
  </si>
  <si>
    <t>Juin</t>
  </si>
  <si>
    <t>Juillet</t>
  </si>
  <si>
    <t>Août</t>
  </si>
  <si>
    <t>Sept.</t>
  </si>
  <si>
    <t>Oct.</t>
  </si>
  <si>
    <t>Nov.</t>
  </si>
  <si>
    <t>Dec.</t>
  </si>
  <si>
    <t>** A **</t>
  </si>
  <si>
    <t>Demande</t>
  </si>
  <si>
    <t>Stock</t>
  </si>
  <si>
    <t>Besoin net</t>
  </si>
  <si>
    <t>Lancements</t>
  </si>
  <si>
    <t>**B**</t>
  </si>
  <si>
    <t>Besoin brut</t>
  </si>
  <si>
    <t>**C**</t>
  </si>
  <si>
    <t>**D**</t>
  </si>
  <si>
    <t>**E**</t>
  </si>
  <si>
    <t>Approvisionnements</t>
  </si>
  <si>
    <t>Réceptions</t>
  </si>
  <si>
    <t>**F**</t>
  </si>
  <si>
    <t>Nota : L'en-cours est valorisé au coût des composants + la moitié du coût de fabrication</t>
  </si>
  <si>
    <t>Calcul du coût de revient des produits</t>
  </si>
  <si>
    <t xml:space="preserve"> Coût matière/comp.</t>
  </si>
  <si>
    <t>Coût de fabrication</t>
  </si>
  <si>
    <t>Coût total</t>
  </si>
  <si>
    <t xml:space="preserve">     Coût moyen en cours</t>
  </si>
  <si>
    <t>F</t>
  </si>
  <si>
    <t>E</t>
  </si>
  <si>
    <t>D</t>
  </si>
  <si>
    <t>C</t>
  </si>
  <si>
    <t>B</t>
  </si>
  <si>
    <t>A</t>
  </si>
  <si>
    <t>Calcul du besoin en fonds de roulement</t>
  </si>
  <si>
    <t>En-cours A</t>
  </si>
  <si>
    <t>En-cours B</t>
  </si>
  <si>
    <t>En-cours C</t>
  </si>
  <si>
    <t>En-cours D</t>
  </si>
  <si>
    <t>Total en-cours</t>
  </si>
  <si>
    <t>Stocks A</t>
  </si>
  <si>
    <t>Stocks B</t>
  </si>
  <si>
    <t>Stocks C</t>
  </si>
  <si>
    <t>Stocks D</t>
  </si>
  <si>
    <t>Stocks E</t>
  </si>
  <si>
    <t>Stocks F</t>
  </si>
  <si>
    <t>Total stocks</t>
  </si>
  <si>
    <t>Crédit E</t>
  </si>
  <si>
    <t>Crédit F</t>
  </si>
  <si>
    <t>Total crédit fourn</t>
  </si>
  <si>
    <t>BFR</t>
  </si>
  <si>
    <t>Corrigé Lebreton</t>
  </si>
</sst>
</file>

<file path=xl/styles.xml><?xml version="1.0" encoding="utf-8"?>
<styleSheet xmlns="http://schemas.openxmlformats.org/spreadsheetml/2006/main">
  <fonts count="5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3" xfId="0" applyFont="1" applyBorder="1"/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12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/>
  </sheetViews>
  <sheetFormatPr baseColWidth="10" defaultColWidth="6.7109375" defaultRowHeight="12.75"/>
  <cols>
    <col min="1" max="1" width="12.42578125" style="1" customWidth="1"/>
    <col min="2" max="2" width="5.140625" style="11" customWidth="1"/>
    <col min="3" max="14" width="9.140625" style="11" customWidth="1"/>
    <col min="15" max="16384" width="6.7109375" style="1"/>
  </cols>
  <sheetData>
    <row r="1" spans="1:14" ht="15">
      <c r="A1" s="50" t="s">
        <v>56</v>
      </c>
      <c r="B1" s="35"/>
      <c r="C1" s="35"/>
      <c r="F1" s="1"/>
    </row>
    <row r="2" spans="1:14">
      <c r="A2" s="34"/>
      <c r="F2" s="14"/>
    </row>
    <row r="3" spans="1:14" ht="15">
      <c r="A3" s="33" t="s">
        <v>0</v>
      </c>
    </row>
    <row r="4" spans="1:14" s="4" customFormat="1">
      <c r="A4" s="2"/>
      <c r="B4" s="3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</row>
    <row r="5" spans="1:14">
      <c r="A5" s="32" t="s">
        <v>14</v>
      </c>
      <c r="B5" s="59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5" t="s">
        <v>15</v>
      </c>
      <c r="B6" s="22"/>
      <c r="C6" s="47">
        <v>10</v>
      </c>
      <c r="D6" s="48">
        <v>20</v>
      </c>
      <c r="E6" s="48">
        <v>30</v>
      </c>
      <c r="F6" s="48">
        <v>40</v>
      </c>
      <c r="G6" s="48">
        <v>50</v>
      </c>
      <c r="H6" s="48">
        <v>50</v>
      </c>
      <c r="I6" s="48">
        <v>80</v>
      </c>
      <c r="J6" s="48">
        <v>0</v>
      </c>
      <c r="K6" s="48">
        <v>40</v>
      </c>
      <c r="L6" s="48">
        <v>30</v>
      </c>
      <c r="M6" s="48">
        <v>20</v>
      </c>
      <c r="N6" s="49">
        <v>10</v>
      </c>
    </row>
    <row r="7" spans="1:14">
      <c r="A7" s="5" t="s">
        <v>16</v>
      </c>
      <c r="B7" s="25">
        <v>30</v>
      </c>
      <c r="C7" s="36">
        <f t="shared" ref="C7:N7" si="0">IF(C6&lt;B7,B7-C6,0)</f>
        <v>20</v>
      </c>
      <c r="D7" s="36">
        <f t="shared" si="0"/>
        <v>0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37">
        <f t="shared" si="0"/>
        <v>0</v>
      </c>
    </row>
    <row r="8" spans="1:14">
      <c r="A8" s="5" t="s">
        <v>17</v>
      </c>
      <c r="B8" s="25"/>
      <c r="C8" s="36">
        <f t="shared" ref="C8:N8" si="1">IF(C6&gt;B7,C6-B7,0)</f>
        <v>0</v>
      </c>
      <c r="D8" s="36">
        <f t="shared" si="1"/>
        <v>0</v>
      </c>
      <c r="E8" s="36">
        <f t="shared" si="1"/>
        <v>30</v>
      </c>
      <c r="F8" s="36">
        <f t="shared" si="1"/>
        <v>40</v>
      </c>
      <c r="G8" s="36">
        <f t="shared" si="1"/>
        <v>50</v>
      </c>
      <c r="H8" s="36">
        <f t="shared" si="1"/>
        <v>50</v>
      </c>
      <c r="I8" s="36">
        <f t="shared" si="1"/>
        <v>80</v>
      </c>
      <c r="J8" s="36">
        <f t="shared" si="1"/>
        <v>0</v>
      </c>
      <c r="K8" s="36">
        <f t="shared" si="1"/>
        <v>40</v>
      </c>
      <c r="L8" s="36">
        <f t="shared" si="1"/>
        <v>30</v>
      </c>
      <c r="M8" s="36">
        <f t="shared" si="1"/>
        <v>20</v>
      </c>
      <c r="N8" s="37">
        <f t="shared" si="1"/>
        <v>10</v>
      </c>
    </row>
    <row r="9" spans="1:14" s="7" customFormat="1">
      <c r="A9" s="6" t="s">
        <v>18</v>
      </c>
      <c r="B9" s="26"/>
      <c r="C9" s="38">
        <f t="shared" ref="C9:H9" si="2">D8</f>
        <v>0</v>
      </c>
      <c r="D9" s="38">
        <f t="shared" si="2"/>
        <v>30</v>
      </c>
      <c r="E9" s="38">
        <f t="shared" si="2"/>
        <v>40</v>
      </c>
      <c r="F9" s="38">
        <f t="shared" si="2"/>
        <v>50</v>
      </c>
      <c r="G9" s="38">
        <f t="shared" si="2"/>
        <v>50</v>
      </c>
      <c r="H9" s="38">
        <f t="shared" si="2"/>
        <v>80</v>
      </c>
      <c r="I9" s="38">
        <f>J8+K8</f>
        <v>40</v>
      </c>
      <c r="J9" s="38">
        <v>0</v>
      </c>
      <c r="K9" s="38">
        <f>L8</f>
        <v>30</v>
      </c>
      <c r="L9" s="38">
        <f>M8</f>
        <v>20</v>
      </c>
      <c r="M9" s="38">
        <f>N8</f>
        <v>10</v>
      </c>
      <c r="N9" s="53"/>
    </row>
    <row r="10" spans="1:14">
      <c r="A10" s="32" t="s">
        <v>19</v>
      </c>
      <c r="B10" s="60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1"/>
    </row>
    <row r="11" spans="1:14">
      <c r="A11" s="5" t="s">
        <v>20</v>
      </c>
      <c r="B11" s="25"/>
      <c r="C11" s="36">
        <f t="shared" ref="C11:M11" si="3">C9*1</f>
        <v>0</v>
      </c>
      <c r="D11" s="36">
        <f t="shared" si="3"/>
        <v>30</v>
      </c>
      <c r="E11" s="36">
        <f t="shared" si="3"/>
        <v>40</v>
      </c>
      <c r="F11" s="36">
        <f t="shared" si="3"/>
        <v>50</v>
      </c>
      <c r="G11" s="36">
        <f t="shared" si="3"/>
        <v>50</v>
      </c>
      <c r="H11" s="36">
        <f t="shared" si="3"/>
        <v>80</v>
      </c>
      <c r="I11" s="36">
        <f t="shared" si="3"/>
        <v>40</v>
      </c>
      <c r="J11" s="36">
        <f t="shared" si="3"/>
        <v>0</v>
      </c>
      <c r="K11" s="36">
        <f t="shared" si="3"/>
        <v>30</v>
      </c>
      <c r="L11" s="36">
        <f t="shared" si="3"/>
        <v>20</v>
      </c>
      <c r="M11" s="36">
        <f t="shared" si="3"/>
        <v>10</v>
      </c>
      <c r="N11" s="54"/>
    </row>
    <row r="12" spans="1:14">
      <c r="A12" s="5" t="s">
        <v>16</v>
      </c>
      <c r="B12" s="25">
        <v>70</v>
      </c>
      <c r="C12" s="36">
        <f t="shared" ref="C12:M12" si="4">IF(C11&lt;B12,B12-C11,0)</f>
        <v>70</v>
      </c>
      <c r="D12" s="36">
        <f t="shared" si="4"/>
        <v>40</v>
      </c>
      <c r="E12" s="36">
        <f t="shared" si="4"/>
        <v>0</v>
      </c>
      <c r="F12" s="36">
        <f t="shared" si="4"/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>
        <f t="shared" si="4"/>
        <v>0</v>
      </c>
      <c r="M12" s="36">
        <f t="shared" si="4"/>
        <v>0</v>
      </c>
      <c r="N12" s="54"/>
    </row>
    <row r="13" spans="1:14">
      <c r="A13" s="5" t="s">
        <v>17</v>
      </c>
      <c r="B13" s="25"/>
      <c r="C13" s="36">
        <f t="shared" ref="C13:M13" si="5">IF(C11&gt;B12,C11-B12,0)</f>
        <v>0</v>
      </c>
      <c r="D13" s="36">
        <f t="shared" si="5"/>
        <v>0</v>
      </c>
      <c r="E13" s="36">
        <f t="shared" si="5"/>
        <v>0</v>
      </c>
      <c r="F13" s="36">
        <f t="shared" si="5"/>
        <v>50</v>
      </c>
      <c r="G13" s="36">
        <f t="shared" si="5"/>
        <v>50</v>
      </c>
      <c r="H13" s="36">
        <f t="shared" si="5"/>
        <v>80</v>
      </c>
      <c r="I13" s="36">
        <f t="shared" si="5"/>
        <v>40</v>
      </c>
      <c r="J13" s="36">
        <f t="shared" si="5"/>
        <v>0</v>
      </c>
      <c r="K13" s="36">
        <f t="shared" si="5"/>
        <v>30</v>
      </c>
      <c r="L13" s="36">
        <f t="shared" si="5"/>
        <v>20</v>
      </c>
      <c r="M13" s="36">
        <f t="shared" si="5"/>
        <v>10</v>
      </c>
      <c r="N13" s="54"/>
    </row>
    <row r="14" spans="1:14" s="7" customFormat="1">
      <c r="A14" s="6" t="s">
        <v>18</v>
      </c>
      <c r="B14" s="26"/>
      <c r="C14" s="38">
        <f t="shared" ref="C14:H14" si="6">E13</f>
        <v>0</v>
      </c>
      <c r="D14" s="38">
        <f t="shared" si="6"/>
        <v>50</v>
      </c>
      <c r="E14" s="38">
        <f t="shared" si="6"/>
        <v>50</v>
      </c>
      <c r="F14" s="38">
        <f t="shared" si="6"/>
        <v>80</v>
      </c>
      <c r="G14" s="38">
        <f t="shared" si="6"/>
        <v>40</v>
      </c>
      <c r="H14" s="38">
        <f t="shared" si="6"/>
        <v>0</v>
      </c>
      <c r="I14" s="38">
        <f>K13+L13</f>
        <v>50</v>
      </c>
      <c r="J14" s="38">
        <v>0</v>
      </c>
      <c r="K14" s="38">
        <f>M13</f>
        <v>10</v>
      </c>
      <c r="L14" s="55"/>
      <c r="M14" s="55"/>
      <c r="N14" s="53"/>
    </row>
    <row r="15" spans="1:14">
      <c r="A15" s="32" t="s">
        <v>21</v>
      </c>
      <c r="B15" s="60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1"/>
    </row>
    <row r="16" spans="1:14">
      <c r="A16" s="5" t="s">
        <v>20</v>
      </c>
      <c r="B16" s="25"/>
      <c r="C16" s="36">
        <f t="shared" ref="C16:M16" si="7">C9*2</f>
        <v>0</v>
      </c>
      <c r="D16" s="36">
        <f t="shared" si="7"/>
        <v>60</v>
      </c>
      <c r="E16" s="36">
        <f t="shared" si="7"/>
        <v>80</v>
      </c>
      <c r="F16" s="36">
        <f t="shared" si="7"/>
        <v>100</v>
      </c>
      <c r="G16" s="36">
        <f t="shared" si="7"/>
        <v>100</v>
      </c>
      <c r="H16" s="36">
        <f t="shared" si="7"/>
        <v>160</v>
      </c>
      <c r="I16" s="36">
        <f t="shared" si="7"/>
        <v>80</v>
      </c>
      <c r="J16" s="36">
        <f t="shared" si="7"/>
        <v>0</v>
      </c>
      <c r="K16" s="36">
        <f t="shared" si="7"/>
        <v>60</v>
      </c>
      <c r="L16" s="36">
        <f t="shared" si="7"/>
        <v>40</v>
      </c>
      <c r="M16" s="36">
        <f t="shared" si="7"/>
        <v>20</v>
      </c>
      <c r="N16" s="54"/>
    </row>
    <row r="17" spans="1:14">
      <c r="A17" s="5" t="s">
        <v>16</v>
      </c>
      <c r="B17" s="25">
        <v>100</v>
      </c>
      <c r="C17" s="36">
        <f t="shared" ref="C17:M17" si="8">IF(C16&lt;B17,B17-C16,0)</f>
        <v>100</v>
      </c>
      <c r="D17" s="36">
        <f t="shared" si="8"/>
        <v>40</v>
      </c>
      <c r="E17" s="36">
        <f t="shared" si="8"/>
        <v>0</v>
      </c>
      <c r="F17" s="36">
        <f t="shared" si="8"/>
        <v>0</v>
      </c>
      <c r="G17" s="36">
        <f t="shared" si="8"/>
        <v>0</v>
      </c>
      <c r="H17" s="36">
        <f t="shared" si="8"/>
        <v>0</v>
      </c>
      <c r="I17" s="36">
        <f t="shared" si="8"/>
        <v>0</v>
      </c>
      <c r="J17" s="36">
        <f t="shared" si="8"/>
        <v>0</v>
      </c>
      <c r="K17" s="36">
        <f t="shared" si="8"/>
        <v>0</v>
      </c>
      <c r="L17" s="36">
        <f t="shared" si="8"/>
        <v>0</v>
      </c>
      <c r="M17" s="36">
        <f t="shared" si="8"/>
        <v>0</v>
      </c>
      <c r="N17" s="54"/>
    </row>
    <row r="18" spans="1:14">
      <c r="A18" s="5" t="s">
        <v>17</v>
      </c>
      <c r="B18" s="25"/>
      <c r="C18" s="36">
        <f t="shared" ref="C18:M18" si="9">IF(C16&gt;B17,C16-B17,0)</f>
        <v>0</v>
      </c>
      <c r="D18" s="36">
        <f t="shared" si="9"/>
        <v>0</v>
      </c>
      <c r="E18" s="36">
        <f t="shared" si="9"/>
        <v>40</v>
      </c>
      <c r="F18" s="36">
        <f t="shared" si="9"/>
        <v>100</v>
      </c>
      <c r="G18" s="36">
        <f t="shared" si="9"/>
        <v>100</v>
      </c>
      <c r="H18" s="36">
        <f t="shared" si="9"/>
        <v>160</v>
      </c>
      <c r="I18" s="36">
        <f t="shared" si="9"/>
        <v>80</v>
      </c>
      <c r="J18" s="36">
        <f t="shared" si="9"/>
        <v>0</v>
      </c>
      <c r="K18" s="36">
        <f t="shared" si="9"/>
        <v>60</v>
      </c>
      <c r="L18" s="36">
        <f t="shared" si="9"/>
        <v>40</v>
      </c>
      <c r="M18" s="36">
        <f t="shared" si="9"/>
        <v>20</v>
      </c>
      <c r="N18" s="54"/>
    </row>
    <row r="19" spans="1:14" s="7" customFormat="1">
      <c r="A19" s="6" t="s">
        <v>18</v>
      </c>
      <c r="B19" s="26"/>
      <c r="C19" s="38">
        <f t="shared" ref="C19:H19" si="10">D18</f>
        <v>0</v>
      </c>
      <c r="D19" s="38">
        <f t="shared" si="10"/>
        <v>40</v>
      </c>
      <c r="E19" s="38">
        <f t="shared" si="10"/>
        <v>100</v>
      </c>
      <c r="F19" s="38">
        <f t="shared" si="10"/>
        <v>100</v>
      </c>
      <c r="G19" s="38">
        <f t="shared" si="10"/>
        <v>160</v>
      </c>
      <c r="H19" s="38">
        <f t="shared" si="10"/>
        <v>80</v>
      </c>
      <c r="I19" s="38">
        <f>J18+K18</f>
        <v>60</v>
      </c>
      <c r="J19" s="38">
        <v>0</v>
      </c>
      <c r="K19" s="38">
        <f>L18</f>
        <v>40</v>
      </c>
      <c r="L19" s="38">
        <f>M18</f>
        <v>20</v>
      </c>
      <c r="M19" s="55"/>
      <c r="N19" s="53"/>
    </row>
    <row r="20" spans="1:14">
      <c r="A20" s="32" t="s">
        <v>22</v>
      </c>
      <c r="B20" s="60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1"/>
    </row>
    <row r="21" spans="1:14">
      <c r="A21" s="5" t="s">
        <v>20</v>
      </c>
      <c r="B21" s="25"/>
      <c r="C21" s="36">
        <f t="shared" ref="C21:K21" si="11">C14*2</f>
        <v>0</v>
      </c>
      <c r="D21" s="36">
        <f t="shared" si="11"/>
        <v>100</v>
      </c>
      <c r="E21" s="36">
        <f t="shared" si="11"/>
        <v>100</v>
      </c>
      <c r="F21" s="36">
        <f t="shared" si="11"/>
        <v>160</v>
      </c>
      <c r="G21" s="36">
        <f t="shared" si="11"/>
        <v>80</v>
      </c>
      <c r="H21" s="36">
        <f t="shared" si="11"/>
        <v>0</v>
      </c>
      <c r="I21" s="36">
        <f t="shared" si="11"/>
        <v>100</v>
      </c>
      <c r="J21" s="36">
        <f t="shared" si="11"/>
        <v>0</v>
      </c>
      <c r="K21" s="36">
        <f t="shared" si="11"/>
        <v>20</v>
      </c>
      <c r="L21" s="56"/>
      <c r="M21" s="56"/>
      <c r="N21" s="54"/>
    </row>
    <row r="22" spans="1:14">
      <c r="A22" s="5" t="s">
        <v>16</v>
      </c>
      <c r="B22" s="25">
        <v>100</v>
      </c>
      <c r="C22" s="36">
        <f t="shared" ref="C22:K22" si="12">IF(C21&lt;B22,B22-C21,0)</f>
        <v>100</v>
      </c>
      <c r="D22" s="36">
        <f t="shared" si="12"/>
        <v>0</v>
      </c>
      <c r="E22" s="36">
        <f t="shared" si="12"/>
        <v>0</v>
      </c>
      <c r="F22" s="36">
        <f t="shared" si="12"/>
        <v>0</v>
      </c>
      <c r="G22" s="36">
        <f t="shared" si="12"/>
        <v>0</v>
      </c>
      <c r="H22" s="36">
        <f t="shared" si="12"/>
        <v>0</v>
      </c>
      <c r="I22" s="36">
        <f t="shared" si="12"/>
        <v>0</v>
      </c>
      <c r="J22" s="36">
        <f t="shared" si="12"/>
        <v>0</v>
      </c>
      <c r="K22" s="36">
        <f t="shared" si="12"/>
        <v>0</v>
      </c>
      <c r="L22" s="56"/>
      <c r="M22" s="56"/>
      <c r="N22" s="54"/>
    </row>
    <row r="23" spans="1:14">
      <c r="A23" s="5" t="s">
        <v>17</v>
      </c>
      <c r="B23" s="25"/>
      <c r="C23" s="36">
        <f t="shared" ref="C23:K23" si="13">IF(C21&gt;B22,C21-B22,0)</f>
        <v>0</v>
      </c>
      <c r="D23" s="36">
        <f t="shared" si="13"/>
        <v>0</v>
      </c>
      <c r="E23" s="36">
        <f t="shared" si="13"/>
        <v>100</v>
      </c>
      <c r="F23" s="36">
        <f t="shared" si="13"/>
        <v>160</v>
      </c>
      <c r="G23" s="36">
        <f t="shared" si="13"/>
        <v>80</v>
      </c>
      <c r="H23" s="36">
        <f t="shared" si="13"/>
        <v>0</v>
      </c>
      <c r="I23" s="36">
        <f t="shared" si="13"/>
        <v>100</v>
      </c>
      <c r="J23" s="36">
        <f t="shared" si="13"/>
        <v>0</v>
      </c>
      <c r="K23" s="36">
        <f t="shared" si="13"/>
        <v>20</v>
      </c>
      <c r="L23" s="56"/>
      <c r="M23" s="56"/>
      <c r="N23" s="54"/>
    </row>
    <row r="24" spans="1:14" s="7" customFormat="1">
      <c r="A24" s="6" t="s">
        <v>18</v>
      </c>
      <c r="B24" s="26"/>
      <c r="C24" s="38">
        <f t="shared" ref="C24:H24" si="14">IF(D23&gt;0,IF(D23&lt;100,100,D23),0)</f>
        <v>0</v>
      </c>
      <c r="D24" s="38">
        <f t="shared" si="14"/>
        <v>100</v>
      </c>
      <c r="E24" s="38">
        <f t="shared" si="14"/>
        <v>160</v>
      </c>
      <c r="F24" s="38">
        <f t="shared" si="14"/>
        <v>100</v>
      </c>
      <c r="G24" s="38">
        <f t="shared" si="14"/>
        <v>0</v>
      </c>
      <c r="H24" s="38">
        <f t="shared" si="14"/>
        <v>100</v>
      </c>
      <c r="I24" s="38">
        <f>IF(J23&gt;0,IF(J23&lt;100,100,J23),0)</f>
        <v>0</v>
      </c>
      <c r="J24" s="38">
        <f>IF(K23&gt;0,IF(K23&lt;100,100,K23),0)</f>
        <v>100</v>
      </c>
      <c r="K24" s="55"/>
      <c r="L24" s="55"/>
      <c r="M24" s="55"/>
      <c r="N24" s="53"/>
    </row>
    <row r="25" spans="1:14">
      <c r="A25" s="32" t="s">
        <v>23</v>
      </c>
      <c r="B25" s="60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1"/>
    </row>
    <row r="26" spans="1:14">
      <c r="A26" s="5" t="s">
        <v>20</v>
      </c>
      <c r="B26" s="25"/>
      <c r="C26" s="36">
        <f t="shared" ref="C26:K26" si="15">C14+C19</f>
        <v>0</v>
      </c>
      <c r="D26" s="36">
        <f t="shared" si="15"/>
        <v>90</v>
      </c>
      <c r="E26" s="36">
        <f t="shared" si="15"/>
        <v>150</v>
      </c>
      <c r="F26" s="36">
        <f t="shared" si="15"/>
        <v>180</v>
      </c>
      <c r="G26" s="36">
        <f t="shared" si="15"/>
        <v>200</v>
      </c>
      <c r="H26" s="36">
        <f t="shared" si="15"/>
        <v>80</v>
      </c>
      <c r="I26" s="36">
        <f t="shared" si="15"/>
        <v>110</v>
      </c>
      <c r="J26" s="36">
        <f t="shared" si="15"/>
        <v>0</v>
      </c>
      <c r="K26" s="36">
        <f t="shared" si="15"/>
        <v>50</v>
      </c>
      <c r="L26" s="56"/>
      <c r="M26" s="56"/>
      <c r="N26" s="54"/>
    </row>
    <row r="27" spans="1:14">
      <c r="A27" s="5" t="s">
        <v>16</v>
      </c>
      <c r="B27" s="25">
        <v>100</v>
      </c>
      <c r="C27" s="36">
        <f t="shared" ref="C27:K27" si="16">IF(C26&lt;B27+C29,B27+C29-C26,0)</f>
        <v>100</v>
      </c>
      <c r="D27" s="36">
        <f t="shared" si="16"/>
        <v>10</v>
      </c>
      <c r="E27" s="36">
        <f t="shared" si="16"/>
        <v>60</v>
      </c>
      <c r="F27" s="36">
        <f t="shared" si="16"/>
        <v>80</v>
      </c>
      <c r="G27" s="36">
        <f t="shared" si="16"/>
        <v>80</v>
      </c>
      <c r="H27" s="36">
        <f t="shared" si="16"/>
        <v>0</v>
      </c>
      <c r="I27" s="36">
        <f t="shared" si="16"/>
        <v>90</v>
      </c>
      <c r="J27" s="36">
        <f t="shared" si="16"/>
        <v>90</v>
      </c>
      <c r="K27" s="36">
        <f t="shared" si="16"/>
        <v>40</v>
      </c>
      <c r="L27" s="56"/>
      <c r="M27" s="56"/>
      <c r="N27" s="54"/>
    </row>
    <row r="28" spans="1:14">
      <c r="A28" s="5" t="s">
        <v>17</v>
      </c>
      <c r="B28" s="25"/>
      <c r="C28" s="36">
        <f t="shared" ref="C28:K28" si="17">IF(C26&gt;B27,C26-B27,0)</f>
        <v>0</v>
      </c>
      <c r="D28" s="36">
        <f t="shared" si="17"/>
        <v>0</v>
      </c>
      <c r="E28" s="36">
        <f t="shared" si="17"/>
        <v>140</v>
      </c>
      <c r="F28" s="36">
        <f t="shared" si="17"/>
        <v>120</v>
      </c>
      <c r="G28" s="36">
        <f t="shared" si="17"/>
        <v>120</v>
      </c>
      <c r="H28" s="36">
        <f t="shared" si="17"/>
        <v>0</v>
      </c>
      <c r="I28" s="36">
        <f t="shared" si="17"/>
        <v>110</v>
      </c>
      <c r="J28" s="36">
        <f t="shared" si="17"/>
        <v>0</v>
      </c>
      <c r="K28" s="36">
        <f t="shared" si="17"/>
        <v>0</v>
      </c>
      <c r="L28" s="56"/>
      <c r="M28" s="56"/>
      <c r="N28" s="54"/>
    </row>
    <row r="29" spans="1:14" s="7" customFormat="1">
      <c r="A29" s="5" t="s">
        <v>25</v>
      </c>
      <c r="B29" s="25"/>
      <c r="C29" s="46"/>
      <c r="D29" s="46"/>
      <c r="E29" s="46">
        <f t="shared" ref="E29:K29" si="18">C30</f>
        <v>200</v>
      </c>
      <c r="F29" s="46">
        <f t="shared" si="18"/>
        <v>200</v>
      </c>
      <c r="G29" s="46">
        <f t="shared" si="18"/>
        <v>200</v>
      </c>
      <c r="H29" s="46">
        <f t="shared" si="18"/>
        <v>0</v>
      </c>
      <c r="I29" s="46">
        <f t="shared" si="18"/>
        <v>200</v>
      </c>
      <c r="J29" s="46">
        <f t="shared" si="18"/>
        <v>0</v>
      </c>
      <c r="K29" s="46">
        <f t="shared" si="18"/>
        <v>0</v>
      </c>
      <c r="L29" s="57"/>
      <c r="M29" s="57"/>
      <c r="N29" s="54"/>
    </row>
    <row r="30" spans="1:14">
      <c r="A30" s="6" t="s">
        <v>24</v>
      </c>
      <c r="B30" s="26"/>
      <c r="C30" s="58">
        <f t="shared" ref="C30:I30" si="19">(INT((E28-1)/100)+1)*100</f>
        <v>200</v>
      </c>
      <c r="D30" s="38">
        <f t="shared" si="19"/>
        <v>200</v>
      </c>
      <c r="E30" s="38">
        <f t="shared" si="19"/>
        <v>200</v>
      </c>
      <c r="F30" s="38">
        <f t="shared" si="19"/>
        <v>0</v>
      </c>
      <c r="G30" s="38">
        <f t="shared" si="19"/>
        <v>200</v>
      </c>
      <c r="H30" s="38">
        <f t="shared" si="19"/>
        <v>0</v>
      </c>
      <c r="I30" s="38">
        <f t="shared" si="19"/>
        <v>0</v>
      </c>
      <c r="J30" s="55"/>
      <c r="K30" s="55"/>
      <c r="L30" s="55"/>
      <c r="M30" s="55"/>
      <c r="N30" s="53"/>
    </row>
    <row r="31" spans="1:14">
      <c r="A31" s="32" t="s">
        <v>26</v>
      </c>
      <c r="B31" s="60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1"/>
    </row>
    <row r="32" spans="1:14">
      <c r="A32" s="5" t="s">
        <v>20</v>
      </c>
      <c r="B32" s="25"/>
      <c r="C32" s="36">
        <f t="shared" ref="C32:K32" si="20">C9*4+C19*4+C24*2</f>
        <v>0</v>
      </c>
      <c r="D32" s="36">
        <f t="shared" si="20"/>
        <v>480</v>
      </c>
      <c r="E32" s="36">
        <f t="shared" si="20"/>
        <v>880</v>
      </c>
      <c r="F32" s="36">
        <f t="shared" si="20"/>
        <v>800</v>
      </c>
      <c r="G32" s="36">
        <f t="shared" si="20"/>
        <v>840</v>
      </c>
      <c r="H32" s="36">
        <f t="shared" si="20"/>
        <v>840</v>
      </c>
      <c r="I32" s="36">
        <f t="shared" si="20"/>
        <v>400</v>
      </c>
      <c r="J32" s="36">
        <f t="shared" si="20"/>
        <v>200</v>
      </c>
      <c r="K32" s="36">
        <f t="shared" si="20"/>
        <v>280</v>
      </c>
      <c r="L32" s="56"/>
      <c r="M32" s="56"/>
      <c r="N32" s="54"/>
    </row>
    <row r="33" spans="1:16">
      <c r="A33" s="5" t="s">
        <v>16</v>
      </c>
      <c r="B33" s="25">
        <v>1000</v>
      </c>
      <c r="C33" s="36">
        <f t="shared" ref="C33:K33" si="21">IF(C32&lt;B33+C35,B33+C35-C32,0)</f>
        <v>1000</v>
      </c>
      <c r="D33" s="36">
        <f t="shared" si="21"/>
        <v>520</v>
      </c>
      <c r="E33" s="36">
        <f t="shared" si="21"/>
        <v>640</v>
      </c>
      <c r="F33" s="36">
        <f t="shared" si="21"/>
        <v>840</v>
      </c>
      <c r="G33" s="36">
        <f t="shared" si="21"/>
        <v>0</v>
      </c>
      <c r="H33" s="36">
        <f t="shared" si="21"/>
        <v>160</v>
      </c>
      <c r="I33" s="36">
        <f t="shared" si="21"/>
        <v>760</v>
      </c>
      <c r="J33" s="36">
        <f t="shared" si="21"/>
        <v>560</v>
      </c>
      <c r="K33" s="36">
        <f t="shared" si="21"/>
        <v>280</v>
      </c>
      <c r="L33" s="56"/>
      <c r="M33" s="56"/>
      <c r="N33" s="54"/>
    </row>
    <row r="34" spans="1:16">
      <c r="A34" s="5" t="s">
        <v>17</v>
      </c>
      <c r="B34" s="22"/>
      <c r="C34" s="36">
        <f t="shared" ref="C34:K34" si="22">IF(C32&gt;B33,C32-B33,0)</f>
        <v>0</v>
      </c>
      <c r="D34" s="36">
        <f t="shared" si="22"/>
        <v>0</v>
      </c>
      <c r="E34" s="36">
        <f t="shared" si="22"/>
        <v>360</v>
      </c>
      <c r="F34" s="36">
        <f t="shared" si="22"/>
        <v>160</v>
      </c>
      <c r="G34" s="36">
        <f t="shared" si="22"/>
        <v>0</v>
      </c>
      <c r="H34" s="36">
        <f t="shared" si="22"/>
        <v>840</v>
      </c>
      <c r="I34" s="36">
        <f t="shared" si="22"/>
        <v>240</v>
      </c>
      <c r="J34" s="36">
        <f t="shared" si="22"/>
        <v>0</v>
      </c>
      <c r="K34" s="36">
        <f t="shared" si="22"/>
        <v>0</v>
      </c>
      <c r="L34" s="56"/>
      <c r="M34" s="56"/>
      <c r="N34" s="54"/>
    </row>
    <row r="35" spans="1:16">
      <c r="A35" s="5" t="s">
        <v>25</v>
      </c>
      <c r="B35" s="22"/>
      <c r="C35" s="46"/>
      <c r="D35" s="46"/>
      <c r="E35" s="46">
        <f t="shared" ref="E35:K35" si="23">C36</f>
        <v>1000</v>
      </c>
      <c r="F35" s="46">
        <f t="shared" si="23"/>
        <v>1000</v>
      </c>
      <c r="G35" s="46">
        <f t="shared" si="23"/>
        <v>0</v>
      </c>
      <c r="H35" s="46">
        <f t="shared" si="23"/>
        <v>1000</v>
      </c>
      <c r="I35" s="46">
        <f t="shared" si="23"/>
        <v>1000</v>
      </c>
      <c r="J35" s="46">
        <f t="shared" si="23"/>
        <v>0</v>
      </c>
      <c r="K35" s="46">
        <f t="shared" si="23"/>
        <v>0</v>
      </c>
      <c r="L35" s="57"/>
      <c r="M35" s="57"/>
      <c r="N35" s="54"/>
    </row>
    <row r="36" spans="1:16">
      <c r="A36" s="6" t="s">
        <v>24</v>
      </c>
      <c r="B36" s="21"/>
      <c r="C36" s="38">
        <f t="shared" ref="C36:I36" si="24">(INT((E34-1)/1000)+1)*1000</f>
        <v>1000</v>
      </c>
      <c r="D36" s="38">
        <f t="shared" si="24"/>
        <v>1000</v>
      </c>
      <c r="E36" s="38">
        <f t="shared" si="24"/>
        <v>0</v>
      </c>
      <c r="F36" s="38">
        <f t="shared" si="24"/>
        <v>1000</v>
      </c>
      <c r="G36" s="38">
        <f t="shared" si="24"/>
        <v>1000</v>
      </c>
      <c r="H36" s="38">
        <f t="shared" si="24"/>
        <v>0</v>
      </c>
      <c r="I36" s="38">
        <f t="shared" si="24"/>
        <v>0</v>
      </c>
      <c r="J36" s="55"/>
      <c r="K36" s="55"/>
      <c r="L36" s="55"/>
      <c r="M36" s="55"/>
      <c r="N36" s="53"/>
    </row>
    <row r="37" spans="1:16">
      <c r="A37" s="8"/>
    </row>
    <row r="38" spans="1:16">
      <c r="A38" s="9" t="s">
        <v>27</v>
      </c>
    </row>
    <row r="39" spans="1:16">
      <c r="A39" s="8"/>
    </row>
    <row r="40" spans="1:16" ht="15">
      <c r="A40" s="33" t="s">
        <v>28</v>
      </c>
    </row>
    <row r="41" spans="1:16">
      <c r="B41" s="1"/>
      <c r="C41" s="27"/>
      <c r="D41" s="28" t="s">
        <v>29</v>
      </c>
      <c r="E41" s="28"/>
      <c r="F41" s="28"/>
      <c r="G41" s="28" t="s">
        <v>30</v>
      </c>
      <c r="H41" s="28"/>
      <c r="I41" s="29"/>
      <c r="J41" s="30" t="s">
        <v>31</v>
      </c>
      <c r="K41" s="30"/>
      <c r="L41" s="28"/>
      <c r="M41" s="28" t="s">
        <v>32</v>
      </c>
      <c r="N41" s="28"/>
      <c r="O41"/>
      <c r="P41"/>
    </row>
    <row r="42" spans="1:16">
      <c r="B42" s="31" t="s">
        <v>33</v>
      </c>
      <c r="C42" s="20"/>
      <c r="D42" s="51">
        <v>5</v>
      </c>
      <c r="E42" s="19"/>
      <c r="F42" s="20"/>
      <c r="G42" s="18">
        <v>0</v>
      </c>
      <c r="H42" s="19"/>
      <c r="I42" s="20"/>
      <c r="J42" s="39">
        <f t="shared" ref="J42:J47" si="25">D42+G42</f>
        <v>5</v>
      </c>
      <c r="K42" s="40"/>
      <c r="L42" s="20"/>
      <c r="M42" s="18"/>
      <c r="N42" s="19"/>
      <c r="O42"/>
      <c r="P42"/>
    </row>
    <row r="43" spans="1:16">
      <c r="B43" s="31" t="s">
        <v>34</v>
      </c>
      <c r="C43" s="20"/>
      <c r="D43" s="51">
        <v>10</v>
      </c>
      <c r="E43" s="19"/>
      <c r="F43" s="20"/>
      <c r="G43" s="18">
        <v>0</v>
      </c>
      <c r="H43" s="19"/>
      <c r="I43" s="20"/>
      <c r="J43" s="39">
        <f t="shared" si="25"/>
        <v>10</v>
      </c>
      <c r="K43" s="40"/>
      <c r="L43" s="20"/>
      <c r="M43" s="18"/>
      <c r="N43" s="19"/>
      <c r="O43"/>
      <c r="P43"/>
    </row>
    <row r="44" spans="1:16">
      <c r="B44" s="31" t="s">
        <v>35</v>
      </c>
      <c r="C44" s="20"/>
      <c r="D44" s="39">
        <f>2*J42</f>
        <v>10</v>
      </c>
      <c r="E44" s="40"/>
      <c r="F44" s="20"/>
      <c r="G44" s="52">
        <v>20</v>
      </c>
      <c r="H44" s="19"/>
      <c r="I44" s="20"/>
      <c r="J44" s="39">
        <f t="shared" si="25"/>
        <v>30</v>
      </c>
      <c r="K44" s="40"/>
      <c r="L44" s="20"/>
      <c r="M44" s="39">
        <f>D44+G44/2</f>
        <v>20</v>
      </c>
      <c r="N44" s="19"/>
      <c r="O44"/>
      <c r="P44"/>
    </row>
    <row r="45" spans="1:16">
      <c r="B45" s="31" t="s">
        <v>36</v>
      </c>
      <c r="C45" s="20"/>
      <c r="D45" s="39">
        <f>1*J43+4*J42</f>
        <v>30</v>
      </c>
      <c r="E45" s="40"/>
      <c r="F45" s="20"/>
      <c r="G45" s="52">
        <v>40</v>
      </c>
      <c r="H45" s="19"/>
      <c r="I45" s="20"/>
      <c r="J45" s="39">
        <f t="shared" si="25"/>
        <v>70</v>
      </c>
      <c r="K45" s="40"/>
      <c r="L45" s="20"/>
      <c r="M45" s="39">
        <f>D45+G45/2</f>
        <v>50</v>
      </c>
      <c r="N45" s="19"/>
      <c r="O45"/>
      <c r="P45"/>
    </row>
    <row r="46" spans="1:16">
      <c r="B46" s="31" t="s">
        <v>37</v>
      </c>
      <c r="C46" s="20"/>
      <c r="D46" s="39">
        <f>2*J44+1*J43</f>
        <v>70</v>
      </c>
      <c r="E46" s="40"/>
      <c r="F46" s="20"/>
      <c r="G46" s="52">
        <v>50</v>
      </c>
      <c r="H46" s="19"/>
      <c r="I46" s="20"/>
      <c r="J46" s="39">
        <f t="shared" si="25"/>
        <v>120</v>
      </c>
      <c r="K46" s="40"/>
      <c r="L46" s="20"/>
      <c r="M46" s="39">
        <f>D46+G46/2</f>
        <v>95</v>
      </c>
      <c r="N46" s="19"/>
      <c r="O46"/>
      <c r="P46"/>
    </row>
    <row r="47" spans="1:16">
      <c r="B47" s="31" t="s">
        <v>38</v>
      </c>
      <c r="C47" s="20"/>
      <c r="D47" s="39">
        <f>1*J46+2*J45+4*J42</f>
        <v>280</v>
      </c>
      <c r="E47" s="40"/>
      <c r="F47" s="20"/>
      <c r="G47" s="52">
        <v>100</v>
      </c>
      <c r="H47" s="19"/>
      <c r="I47" s="20"/>
      <c r="J47" s="39">
        <f t="shared" si="25"/>
        <v>380</v>
      </c>
      <c r="K47" s="40"/>
      <c r="L47" s="20"/>
      <c r="M47" s="39">
        <f>D47+G47/2</f>
        <v>330</v>
      </c>
      <c r="N47" s="19"/>
      <c r="O47"/>
      <c r="P47"/>
    </row>
    <row r="48" spans="1:16">
      <c r="A48" s="11"/>
    </row>
    <row r="49" spans="1:14" ht="15">
      <c r="A49" s="33" t="s">
        <v>39</v>
      </c>
    </row>
    <row r="50" spans="1:14">
      <c r="A50" s="10"/>
      <c r="B50" s="23"/>
      <c r="C50" s="15" t="s">
        <v>2</v>
      </c>
      <c r="D50" s="15" t="s">
        <v>3</v>
      </c>
      <c r="E50" s="15" t="s">
        <v>4</v>
      </c>
      <c r="F50" s="15" t="s">
        <v>5</v>
      </c>
      <c r="G50" s="15" t="s">
        <v>6</v>
      </c>
      <c r="H50" s="16" t="s">
        <v>7</v>
      </c>
      <c r="I50"/>
      <c r="J50"/>
      <c r="K50"/>
      <c r="L50"/>
      <c r="M50"/>
      <c r="N50"/>
    </row>
    <row r="51" spans="1:14">
      <c r="A51" s="5" t="s">
        <v>40</v>
      </c>
      <c r="B51" s="24"/>
      <c r="C51" s="64">
        <f t="shared" ref="C51:H51" si="26">C9*$M$47</f>
        <v>0</v>
      </c>
      <c r="D51" s="65">
        <f t="shared" si="26"/>
        <v>9900</v>
      </c>
      <c r="E51" s="65">
        <f t="shared" si="26"/>
        <v>13200</v>
      </c>
      <c r="F51" s="65">
        <f t="shared" si="26"/>
        <v>16500</v>
      </c>
      <c r="G51" s="65">
        <f t="shared" si="26"/>
        <v>16500</v>
      </c>
      <c r="H51" s="66">
        <f t="shared" si="26"/>
        <v>26400</v>
      </c>
      <c r="I51"/>
      <c r="J51"/>
      <c r="K51"/>
      <c r="L51"/>
      <c r="M51"/>
      <c r="N51"/>
    </row>
    <row r="52" spans="1:14">
      <c r="A52" s="5" t="s">
        <v>41</v>
      </c>
      <c r="B52" s="24"/>
      <c r="C52" s="67">
        <f t="shared" ref="C52:H52" si="27">(C14+B14)*$M$46</f>
        <v>0</v>
      </c>
      <c r="D52" s="46">
        <f t="shared" si="27"/>
        <v>4750</v>
      </c>
      <c r="E52" s="46">
        <f t="shared" si="27"/>
        <v>9500</v>
      </c>
      <c r="F52" s="46">
        <f t="shared" si="27"/>
        <v>12350</v>
      </c>
      <c r="G52" s="46">
        <f t="shared" si="27"/>
        <v>11400</v>
      </c>
      <c r="H52" s="37">
        <f t="shared" si="27"/>
        <v>3800</v>
      </c>
      <c r="I52"/>
      <c r="J52"/>
      <c r="K52"/>
      <c r="L52"/>
      <c r="M52"/>
      <c r="N52"/>
    </row>
    <row r="53" spans="1:14">
      <c r="A53" s="5" t="s">
        <v>42</v>
      </c>
      <c r="B53" s="24"/>
      <c r="C53" s="67">
        <f t="shared" ref="C53:H53" si="28">C19*$M$45</f>
        <v>0</v>
      </c>
      <c r="D53" s="46">
        <f t="shared" si="28"/>
        <v>2000</v>
      </c>
      <c r="E53" s="46">
        <f t="shared" si="28"/>
        <v>5000</v>
      </c>
      <c r="F53" s="46">
        <f t="shared" si="28"/>
        <v>5000</v>
      </c>
      <c r="G53" s="46">
        <f t="shared" si="28"/>
        <v>8000</v>
      </c>
      <c r="H53" s="37">
        <f t="shared" si="28"/>
        <v>4000</v>
      </c>
      <c r="I53"/>
      <c r="J53"/>
      <c r="K53"/>
      <c r="L53"/>
      <c r="M53"/>
      <c r="N53"/>
    </row>
    <row r="54" spans="1:14">
      <c r="A54" s="5" t="s">
        <v>43</v>
      </c>
      <c r="B54" s="24"/>
      <c r="C54" s="58">
        <f t="shared" ref="C54:H54" si="29">C24*$M$44</f>
        <v>0</v>
      </c>
      <c r="D54" s="38">
        <f t="shared" si="29"/>
        <v>2000</v>
      </c>
      <c r="E54" s="38">
        <f t="shared" si="29"/>
        <v>3200</v>
      </c>
      <c r="F54" s="38">
        <f t="shared" si="29"/>
        <v>2000</v>
      </c>
      <c r="G54" s="38">
        <f t="shared" si="29"/>
        <v>0</v>
      </c>
      <c r="H54" s="68">
        <f t="shared" si="29"/>
        <v>2000</v>
      </c>
      <c r="I54"/>
      <c r="J54"/>
      <c r="K54"/>
      <c r="L54"/>
      <c r="M54"/>
      <c r="N54"/>
    </row>
    <row r="55" spans="1:14" s="7" customFormat="1">
      <c r="A55" s="12" t="s">
        <v>44</v>
      </c>
      <c r="B55" s="19"/>
      <c r="C55" s="42">
        <f t="shared" ref="C55:H55" si="30">C51+C52+C53+C54</f>
        <v>0</v>
      </c>
      <c r="D55" s="42">
        <f t="shared" si="30"/>
        <v>18650</v>
      </c>
      <c r="E55" s="42">
        <f t="shared" si="30"/>
        <v>30900</v>
      </c>
      <c r="F55" s="42">
        <f t="shared" si="30"/>
        <v>35850</v>
      </c>
      <c r="G55" s="42">
        <f t="shared" si="30"/>
        <v>35900</v>
      </c>
      <c r="H55" s="43">
        <f t="shared" si="30"/>
        <v>36200</v>
      </c>
      <c r="I55"/>
      <c r="J55"/>
      <c r="K55"/>
      <c r="L55"/>
      <c r="M55"/>
      <c r="N55"/>
    </row>
    <row r="56" spans="1:14">
      <c r="A56" s="5" t="s">
        <v>45</v>
      </c>
      <c r="B56" s="24"/>
      <c r="C56" s="36">
        <f t="shared" ref="C56:H56" si="31">C7*$J$47</f>
        <v>7600</v>
      </c>
      <c r="D56" s="36">
        <f t="shared" si="31"/>
        <v>0</v>
      </c>
      <c r="E56" s="36">
        <f t="shared" si="31"/>
        <v>0</v>
      </c>
      <c r="F56" s="36">
        <f t="shared" si="31"/>
        <v>0</v>
      </c>
      <c r="G56" s="36">
        <f t="shared" si="31"/>
        <v>0</v>
      </c>
      <c r="H56" s="37">
        <f t="shared" si="31"/>
        <v>0</v>
      </c>
      <c r="I56"/>
      <c r="J56"/>
      <c r="K56"/>
      <c r="L56"/>
      <c r="M56"/>
      <c r="N56"/>
    </row>
    <row r="57" spans="1:14">
      <c r="A57" s="5" t="s">
        <v>46</v>
      </c>
      <c r="B57" s="24"/>
      <c r="C57" s="36">
        <f t="shared" ref="C57:H57" si="32">C12*$J$46</f>
        <v>8400</v>
      </c>
      <c r="D57" s="36">
        <f t="shared" si="32"/>
        <v>4800</v>
      </c>
      <c r="E57" s="36">
        <f t="shared" si="32"/>
        <v>0</v>
      </c>
      <c r="F57" s="36">
        <f t="shared" si="32"/>
        <v>0</v>
      </c>
      <c r="G57" s="36">
        <f t="shared" si="32"/>
        <v>0</v>
      </c>
      <c r="H57" s="37">
        <f t="shared" si="32"/>
        <v>0</v>
      </c>
      <c r="I57"/>
      <c r="J57"/>
      <c r="K57"/>
      <c r="L57"/>
      <c r="M57"/>
      <c r="N57"/>
    </row>
    <row r="58" spans="1:14">
      <c r="A58" s="5" t="s">
        <v>47</v>
      </c>
      <c r="B58" s="24"/>
      <c r="C58" s="36">
        <f t="shared" ref="C58:H58" si="33">C17*$J$45</f>
        <v>7000</v>
      </c>
      <c r="D58" s="36">
        <f t="shared" si="33"/>
        <v>2800</v>
      </c>
      <c r="E58" s="36">
        <f t="shared" si="33"/>
        <v>0</v>
      </c>
      <c r="F58" s="36">
        <f t="shared" si="33"/>
        <v>0</v>
      </c>
      <c r="G58" s="36">
        <f t="shared" si="33"/>
        <v>0</v>
      </c>
      <c r="H58" s="37">
        <f t="shared" si="33"/>
        <v>0</v>
      </c>
      <c r="I58"/>
      <c r="J58"/>
      <c r="K58"/>
      <c r="L58"/>
      <c r="M58"/>
      <c r="N58"/>
    </row>
    <row r="59" spans="1:14">
      <c r="A59" s="5" t="s">
        <v>48</v>
      </c>
      <c r="B59" s="24"/>
      <c r="C59" s="36">
        <f t="shared" ref="C59:H59" si="34">C22*$J$44</f>
        <v>3000</v>
      </c>
      <c r="D59" s="36">
        <f t="shared" si="34"/>
        <v>0</v>
      </c>
      <c r="E59" s="36">
        <f t="shared" si="34"/>
        <v>0</v>
      </c>
      <c r="F59" s="36">
        <f t="shared" si="34"/>
        <v>0</v>
      </c>
      <c r="G59" s="36">
        <f t="shared" si="34"/>
        <v>0</v>
      </c>
      <c r="H59" s="37">
        <f t="shared" si="34"/>
        <v>0</v>
      </c>
      <c r="I59"/>
      <c r="J59"/>
      <c r="K59"/>
      <c r="L59"/>
      <c r="M59"/>
      <c r="N59"/>
    </row>
    <row r="60" spans="1:14">
      <c r="A60" s="5" t="s">
        <v>49</v>
      </c>
      <c r="B60" s="24"/>
      <c r="C60" s="36">
        <f t="shared" ref="C60:H60" si="35">C27*$J$43</f>
        <v>1000</v>
      </c>
      <c r="D60" s="36">
        <f t="shared" si="35"/>
        <v>100</v>
      </c>
      <c r="E60" s="36">
        <f t="shared" si="35"/>
        <v>600</v>
      </c>
      <c r="F60" s="36">
        <f t="shared" si="35"/>
        <v>800</v>
      </c>
      <c r="G60" s="36">
        <f t="shared" si="35"/>
        <v>800</v>
      </c>
      <c r="H60" s="37">
        <f t="shared" si="35"/>
        <v>0</v>
      </c>
      <c r="I60"/>
      <c r="J60"/>
      <c r="K60"/>
      <c r="L60"/>
      <c r="M60"/>
      <c r="N60"/>
    </row>
    <row r="61" spans="1:14">
      <c r="A61" s="5" t="s">
        <v>50</v>
      </c>
      <c r="B61" s="24"/>
      <c r="C61" s="36">
        <f t="shared" ref="C61:H61" si="36">C33*$J$42</f>
        <v>5000</v>
      </c>
      <c r="D61" s="36">
        <f t="shared" si="36"/>
        <v>2600</v>
      </c>
      <c r="E61" s="36">
        <f t="shared" si="36"/>
        <v>3200</v>
      </c>
      <c r="F61" s="36">
        <f t="shared" si="36"/>
        <v>4200</v>
      </c>
      <c r="G61" s="36">
        <f t="shared" si="36"/>
        <v>0</v>
      </c>
      <c r="H61" s="37">
        <f t="shared" si="36"/>
        <v>800</v>
      </c>
      <c r="I61"/>
      <c r="J61"/>
      <c r="K61"/>
      <c r="L61"/>
      <c r="M61"/>
      <c r="N61"/>
    </row>
    <row r="62" spans="1:14" s="7" customFormat="1">
      <c r="A62" s="12" t="s">
        <v>51</v>
      </c>
      <c r="B62" s="19"/>
      <c r="C62" s="39">
        <f t="shared" ref="C62:H62" si="37">C56+C57+C58+C60+C59+C61</f>
        <v>32000</v>
      </c>
      <c r="D62" s="39">
        <f t="shared" si="37"/>
        <v>10300</v>
      </c>
      <c r="E62" s="39">
        <f t="shared" si="37"/>
        <v>3800</v>
      </c>
      <c r="F62" s="39">
        <f t="shared" si="37"/>
        <v>5000</v>
      </c>
      <c r="G62" s="39">
        <f t="shared" si="37"/>
        <v>800</v>
      </c>
      <c r="H62" s="41">
        <f t="shared" si="37"/>
        <v>800</v>
      </c>
      <c r="I62"/>
      <c r="J62"/>
      <c r="K62"/>
      <c r="L62"/>
      <c r="M62"/>
      <c r="N62"/>
    </row>
    <row r="63" spans="1:14">
      <c r="A63" s="5" t="s">
        <v>52</v>
      </c>
      <c r="B63" s="24"/>
      <c r="C63" s="36">
        <f t="shared" ref="C63:H63" si="38">(B29+C29)*$J$43</f>
        <v>0</v>
      </c>
      <c r="D63" s="36">
        <f t="shared" si="38"/>
        <v>0</v>
      </c>
      <c r="E63" s="36">
        <f t="shared" si="38"/>
        <v>2000</v>
      </c>
      <c r="F63" s="36">
        <f t="shared" si="38"/>
        <v>4000</v>
      </c>
      <c r="G63" s="36">
        <f t="shared" si="38"/>
        <v>4000</v>
      </c>
      <c r="H63" s="37">
        <f t="shared" si="38"/>
        <v>2000</v>
      </c>
      <c r="I63"/>
      <c r="J63"/>
      <c r="K63"/>
      <c r="L63"/>
      <c r="M63"/>
      <c r="N63"/>
    </row>
    <row r="64" spans="1:14">
      <c r="A64" s="5" t="s">
        <v>53</v>
      </c>
      <c r="B64" s="24"/>
      <c r="C64" s="36">
        <f t="shared" ref="C64:H64" si="39">(B35+C35)*$J$42</f>
        <v>0</v>
      </c>
      <c r="D64" s="36">
        <f t="shared" si="39"/>
        <v>0</v>
      </c>
      <c r="E64" s="36">
        <f t="shared" si="39"/>
        <v>5000</v>
      </c>
      <c r="F64" s="36">
        <f t="shared" si="39"/>
        <v>10000</v>
      </c>
      <c r="G64" s="36">
        <f t="shared" si="39"/>
        <v>5000</v>
      </c>
      <c r="H64" s="37">
        <f t="shared" si="39"/>
        <v>5000</v>
      </c>
      <c r="I64"/>
      <c r="J64"/>
      <c r="K64"/>
      <c r="L64"/>
      <c r="M64"/>
      <c r="N64"/>
    </row>
    <row r="65" spans="1:14" s="7" customFormat="1">
      <c r="A65" s="12" t="s">
        <v>54</v>
      </c>
      <c r="B65" s="19"/>
      <c r="C65" s="42">
        <f t="shared" ref="C65:H65" si="40">C63+C64</f>
        <v>0</v>
      </c>
      <c r="D65" s="42">
        <f t="shared" si="40"/>
        <v>0</v>
      </c>
      <c r="E65" s="42">
        <f t="shared" si="40"/>
        <v>7000</v>
      </c>
      <c r="F65" s="42">
        <f t="shared" si="40"/>
        <v>14000</v>
      </c>
      <c r="G65" s="42">
        <f t="shared" si="40"/>
        <v>9000</v>
      </c>
      <c r="H65" s="43">
        <f t="shared" si="40"/>
        <v>7000</v>
      </c>
      <c r="I65"/>
      <c r="J65"/>
      <c r="K65"/>
      <c r="L65"/>
      <c r="M65"/>
      <c r="N65"/>
    </row>
    <row r="66" spans="1:14">
      <c r="A66" s="13"/>
      <c r="B66" s="24"/>
      <c r="C66" s="36"/>
      <c r="D66" s="36"/>
      <c r="E66" s="36"/>
      <c r="F66" s="36"/>
      <c r="G66" s="36"/>
      <c r="H66" s="37"/>
      <c r="I66"/>
      <c r="J66"/>
      <c r="K66"/>
      <c r="L66"/>
      <c r="M66"/>
      <c r="N66"/>
    </row>
    <row r="67" spans="1:14" s="7" customFormat="1">
      <c r="A67" s="12" t="s">
        <v>55</v>
      </c>
      <c r="B67" s="19"/>
      <c r="C67" s="44">
        <f t="shared" ref="C67:H67" si="41">C55+C62-C65</f>
        <v>32000</v>
      </c>
      <c r="D67" s="44">
        <f t="shared" si="41"/>
        <v>28950</v>
      </c>
      <c r="E67" s="44">
        <f t="shared" si="41"/>
        <v>27700</v>
      </c>
      <c r="F67" s="44">
        <f t="shared" si="41"/>
        <v>26850</v>
      </c>
      <c r="G67" s="44">
        <f t="shared" si="41"/>
        <v>27700</v>
      </c>
      <c r="H67" s="45">
        <f t="shared" si="41"/>
        <v>30000</v>
      </c>
      <c r="I67"/>
      <c r="J67"/>
      <c r="K67"/>
      <c r="L67"/>
      <c r="M67"/>
      <c r="N67"/>
    </row>
  </sheetData>
  <phoneticPr fontId="0" type="noConversion"/>
  <pageMargins left="0.78740157480314965" right="0.78740157480314965" top="0.78740157480314965" bottom="0.78740157480314965" header="0.4921259845" footer="0.4921259845"/>
  <pageSetup paperSize="9" orientation="landscape" horizontalDpi="4294967292" verticalDpi="4294967292" r:id="rId1"/>
  <headerFooter alignWithMargins="0">
    <oddHeader>&amp;F</oddHeader>
    <oddFooter>Page &amp;P</oddFooter>
  </headerFooter>
  <rowBreaks count="1" manualBreakCount="1">
    <brk id="3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LEBRETON</vt:lpstr>
      <vt:lpstr>LEBRETON!Zone_d_impression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2002-10-09T09:24:21Z</dcterms:created>
  <dcterms:modified xsi:type="dcterms:W3CDTF">2016-02-01T11:04:27Z</dcterms:modified>
</cp:coreProperties>
</file>