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45" windowWidth="15360" windowHeight="8070"/>
  </bookViews>
  <sheets>
    <sheet name="LIDOR" sheetId="1" r:id="rId1"/>
  </sheets>
  <calcPr calcId="125725"/>
</workbook>
</file>

<file path=xl/calcChain.xml><?xml version="1.0" encoding="utf-8"?>
<calcChain xmlns="http://schemas.openxmlformats.org/spreadsheetml/2006/main">
  <c r="E21" i="1"/>
  <c r="E27"/>
  <c r="E28" s="1"/>
  <c r="D37"/>
  <c r="D39" s="1"/>
  <c r="D38"/>
  <c r="D41"/>
  <c r="D42"/>
  <c r="D43"/>
  <c r="D46"/>
  <c r="D49"/>
  <c r="D54" s="1"/>
  <c r="D50"/>
  <c r="D55" s="1"/>
  <c r="D64"/>
  <c r="D65"/>
  <c r="D66" s="1"/>
  <c r="G68"/>
  <c r="F72"/>
  <c r="D58" l="1"/>
  <c r="D59" s="1"/>
  <c r="D56"/>
  <c r="F71"/>
  <c r="D72" s="1"/>
  <c r="D74" s="1"/>
  <c r="D76" s="1"/>
  <c r="D77" s="1"/>
  <c r="D51"/>
</calcChain>
</file>

<file path=xl/sharedStrings.xml><?xml version="1.0" encoding="utf-8"?>
<sst xmlns="http://schemas.openxmlformats.org/spreadsheetml/2006/main" count="129" uniqueCount="101">
  <si>
    <t>Ventes</t>
  </si>
  <si>
    <t>meubles</t>
  </si>
  <si>
    <t>du CA réalisé</t>
  </si>
  <si>
    <t>( livraisons petits clients FR)</t>
  </si>
  <si>
    <t>stock moyen</t>
  </si>
  <si>
    <t>semaines de ventes</t>
  </si>
  <si>
    <t>km</t>
  </si>
  <si>
    <t>véhicules</t>
  </si>
  <si>
    <t>capacité</t>
  </si>
  <si>
    <t>tonnes/véhicule</t>
  </si>
  <si>
    <t>kilom. moyen</t>
  </si>
  <si>
    <t>km/an</t>
  </si>
  <si>
    <t>coût moyen</t>
  </si>
  <si>
    <t>Prix transporteurs</t>
  </si>
  <si>
    <t>fois/semaine</t>
  </si>
  <si>
    <t>Stock usine</t>
  </si>
  <si>
    <t>semaines</t>
  </si>
  <si>
    <t>Coût direct produit</t>
  </si>
  <si>
    <t>Si plateforme :</t>
  </si>
  <si>
    <t>(attention : totalité du trafic passant par transporteurs)</t>
  </si>
  <si>
    <t>prix</t>
  </si>
  <si>
    <t>passage à quai</t>
  </si>
  <si>
    <t>COUT GLOBAL (systeme actuel)</t>
  </si>
  <si>
    <t>soit:</t>
  </si>
  <si>
    <t>Transport</t>
  </si>
  <si>
    <t>parc propre</t>
  </si>
  <si>
    <t>Sous-total 1</t>
  </si>
  <si>
    <t>Sous-total 2</t>
  </si>
  <si>
    <t>Sous-total 3</t>
  </si>
  <si>
    <t>COUT GLOBAL (plateformes)</t>
  </si>
  <si>
    <t>transporteurs (1000 tonnes)</t>
  </si>
  <si>
    <t>Stock Usine</t>
  </si>
  <si>
    <t>du prix de vente</t>
  </si>
  <si>
    <t>Dépots (rémunérations)</t>
  </si>
  <si>
    <t>Stock (coût)</t>
  </si>
  <si>
    <t>Stocks dépôts</t>
  </si>
  <si>
    <t>Tonnage</t>
  </si>
  <si>
    <t>tonnes</t>
  </si>
  <si>
    <t>Stock centralisé</t>
  </si>
  <si>
    <t>(idem solution précédente)</t>
  </si>
  <si>
    <t>(7 dépots - donc 1mois ventes / RACINE 7)</t>
  </si>
  <si>
    <t>Eclatement / distribution finale</t>
  </si>
  <si>
    <t>LEGENDES / EXPLICATIONS</t>
  </si>
  <si>
    <t>Parc propre LIDOR</t>
  </si>
  <si>
    <t>(livraisons dépos.+gros clients et petits régionaux)</t>
  </si>
  <si>
    <t>Rappel situation et données :</t>
  </si>
  <si>
    <t>Ce coût n'inclut pas le surcoût</t>
  </si>
  <si>
    <t>de préparation en usine</t>
  </si>
  <si>
    <t>Prestataire externe : avantages / inconvénients</t>
  </si>
  <si>
    <t>AVANTAGES</t>
  </si>
  <si>
    <t>INCONVENIENTS</t>
  </si>
  <si>
    <t>Economie d'investissement</t>
  </si>
  <si>
    <t>Variabilisation des coûts</t>
  </si>
  <si>
    <t>Connaissance des coûts</t>
  </si>
  <si>
    <t>Flexibilité (adaptation à la demande)</t>
  </si>
  <si>
    <t>Gestion du personnel externalisée</t>
  </si>
  <si>
    <t>Meilleur professionnalisme</t>
  </si>
  <si>
    <t>Implantations multiples et réparties</t>
  </si>
  <si>
    <t>Souplesse du réseau</t>
  </si>
  <si>
    <t>Risque de dépendance v. à v. du prestataire</t>
  </si>
  <si>
    <t>Contrôle et suivi des opérations</t>
  </si>
  <si>
    <t>Maîtrise des opérations ("filtre" intermédiaire)</t>
  </si>
  <si>
    <t>Confidentialité non préservée</t>
  </si>
  <si>
    <t>Ruptures de charges</t>
  </si>
  <si>
    <t>Coût du pilotage du prestataire</t>
  </si>
  <si>
    <t>Remise en cause par appels d'offres</t>
  </si>
  <si>
    <t>Prestataire externe : critères de sélection</t>
  </si>
  <si>
    <t>Qualité perçue du service par le client</t>
  </si>
  <si>
    <t>€/km , soit :</t>
  </si>
  <si>
    <t>€/kg</t>
  </si>
  <si>
    <t>€/an/véhicule</t>
  </si>
  <si>
    <t>Taux stockage / an</t>
  </si>
  <si>
    <t>€/km</t>
  </si>
  <si>
    <t>€/an</t>
  </si>
  <si>
    <t xml:space="preserve">45 M€ x 60% x 10% </t>
  </si>
  <si>
    <t>Corrigé LIDOR</t>
  </si>
  <si>
    <t>CA 1990</t>
  </si>
  <si>
    <t>Rémunération dépositaires</t>
  </si>
  <si>
    <t>Distance LIDOR/dépots</t>
  </si>
  <si>
    <t>€/kg transporté (quel que soit kilométrage)</t>
  </si>
  <si>
    <t>20 véhicules X 72 000 €/an</t>
  </si>
  <si>
    <t>2 semaines * (45 M€ / nombre de semaines)* 50%*14%</t>
  </si>
  <si>
    <t>Expédition usine / plateforme</t>
  </si>
  <si>
    <t>6000 T passent par les dépositaires</t>
  </si>
  <si>
    <t>Stock usine (2 semaines)</t>
  </si>
  <si>
    <t>€/T</t>
  </si>
  <si>
    <t>€/T/an</t>
  </si>
  <si>
    <t>1000 T x 1000 kg x 0,37 €/kg</t>
  </si>
  <si>
    <t>10000 T / 5 t * 500 km * 1,05 €/km</t>
  </si>
  <si>
    <t>€</t>
  </si>
  <si>
    <t>Livraison Dépots</t>
  </si>
  <si>
    <t>CA réalisé par dépots</t>
  </si>
  <si>
    <t>CA  des produits livrés par parc propre</t>
  </si>
  <si>
    <t>CA  des produits livrés par transporteurs</t>
  </si>
  <si>
    <t>Produits livrés</t>
  </si>
  <si>
    <t>aux dépots</t>
  </si>
  <si>
    <t>aux clients par parc propre</t>
  </si>
  <si>
    <t>aux clients par transporteurs</t>
  </si>
  <si>
    <t>Stock (valeur)</t>
  </si>
  <si>
    <t>10000 T * 0,22 €/kg</t>
  </si>
  <si>
    <t>45 M€/50semaines * 60% * 50% * 14%</t>
  </si>
</sst>
</file>

<file path=xl/styles.xml><?xml version="1.0" encoding="utf-8"?>
<styleSheet xmlns="http://schemas.openxmlformats.org/spreadsheetml/2006/main">
  <fonts count="7">
    <font>
      <sz val="10"/>
      <name val="Helv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NumberFormat="1" applyFont="1" applyFill="1"/>
    <xf numFmtId="0" fontId="2" fillId="2" borderId="0" xfId="0" applyFont="1" applyFill="1"/>
    <xf numFmtId="0" fontId="3" fillId="3" borderId="0" xfId="0" applyFont="1" applyFill="1"/>
    <xf numFmtId="0" fontId="4" fillId="4" borderId="0" xfId="0" applyNumberFormat="1" applyFont="1" applyFill="1" applyAlignment="1">
      <alignment vertical="top"/>
    </xf>
    <xf numFmtId="0" fontId="4" fillId="4" borderId="0" xfId="0" applyNumberFormat="1" applyFont="1" applyFill="1"/>
    <xf numFmtId="0" fontId="3" fillId="3" borderId="1" xfId="0" applyNumberFormat="1" applyFont="1" applyFill="1" applyBorder="1"/>
    <xf numFmtId="3" fontId="4" fillId="2" borderId="1" xfId="0" applyNumberFormat="1" applyFont="1" applyFill="1" applyBorder="1"/>
    <xf numFmtId="0" fontId="3" fillId="3" borderId="2" xfId="0" applyNumberFormat="1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0" xfId="0" applyNumberFormat="1" applyFont="1" applyFill="1" applyBorder="1"/>
    <xf numFmtId="0" fontId="3" fillId="3" borderId="0" xfId="0" applyFont="1" applyFill="1" applyBorder="1"/>
    <xf numFmtId="0" fontId="3" fillId="3" borderId="4" xfId="0" applyFont="1" applyFill="1" applyBorder="1"/>
    <xf numFmtId="0" fontId="3" fillId="3" borderId="5" xfId="0" applyNumberFormat="1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4" fillId="3" borderId="0" xfId="0" applyFont="1" applyFill="1"/>
    <xf numFmtId="0" fontId="3" fillId="3" borderId="1" xfId="0" applyFont="1" applyFill="1" applyBorder="1"/>
    <xf numFmtId="9" fontId="4" fillId="2" borderId="1" xfId="0" applyNumberFormat="1" applyFont="1" applyFill="1" applyBorder="1"/>
    <xf numFmtId="0" fontId="4" fillId="2" borderId="1" xfId="0" applyNumberFormat="1" applyFont="1" applyFill="1" applyBorder="1"/>
    <xf numFmtId="9" fontId="4" fillId="3" borderId="0" xfId="0" applyNumberFormat="1" applyFont="1" applyFill="1"/>
    <xf numFmtId="0" fontId="3" fillId="3" borderId="1" xfId="0" applyNumberFormat="1" applyFont="1" applyFill="1" applyBorder="1" applyAlignment="1">
      <alignment horizontal="right"/>
    </xf>
    <xf numFmtId="0" fontId="3" fillId="3" borderId="7" xfId="0" applyNumberFormat="1" applyFont="1" applyFill="1" applyBorder="1"/>
    <xf numFmtId="3" fontId="4" fillId="3" borderId="1" xfId="0" applyNumberFormat="1" applyFont="1" applyFill="1" applyBorder="1"/>
    <xf numFmtId="0" fontId="3" fillId="3" borderId="0" xfId="0" applyNumberFormat="1" applyFont="1" applyFill="1" applyBorder="1" applyAlignment="1">
      <alignment horizontal="right"/>
    </xf>
    <xf numFmtId="0" fontId="4" fillId="3" borderId="0" xfId="0" applyFont="1" applyFill="1" applyBorder="1"/>
    <xf numFmtId="0" fontId="3" fillId="3" borderId="8" xfId="0" applyNumberFormat="1" applyFont="1" applyFill="1" applyBorder="1" applyAlignment="1">
      <alignment horizontal="left"/>
    </xf>
    <xf numFmtId="0" fontId="3" fillId="3" borderId="9" xfId="0" applyNumberFormat="1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0" xfId="0" applyNumberFormat="1" applyFont="1" applyFill="1" applyAlignment="1">
      <alignment horizontal="right"/>
    </xf>
    <xf numFmtId="0" fontId="3" fillId="3" borderId="1" xfId="0" applyNumberFormat="1" applyFont="1" applyFill="1" applyBorder="1" applyAlignment="1">
      <alignment horizontal="left"/>
    </xf>
    <xf numFmtId="0" fontId="3" fillId="3" borderId="8" xfId="0" applyNumberFormat="1" applyFont="1" applyFill="1" applyBorder="1"/>
    <xf numFmtId="0" fontId="4" fillId="3" borderId="1" xfId="0" applyFont="1" applyFill="1" applyBorder="1"/>
    <xf numFmtId="0" fontId="3" fillId="3" borderId="11" xfId="0" applyNumberFormat="1" applyFont="1" applyFill="1" applyBorder="1"/>
    <xf numFmtId="0" fontId="4" fillId="3" borderId="2" xfId="0" applyFont="1" applyFill="1" applyBorder="1"/>
    <xf numFmtId="0" fontId="2" fillId="4" borderId="5" xfId="0" applyFont="1" applyFill="1" applyBorder="1"/>
    <xf numFmtId="0" fontId="3" fillId="4" borderId="5" xfId="0" applyFont="1" applyFill="1" applyBorder="1"/>
    <xf numFmtId="0" fontId="4" fillId="3" borderId="0" xfId="0" applyNumberFormat="1" applyFont="1" applyFill="1"/>
    <xf numFmtId="0" fontId="3" fillId="3" borderId="0" xfId="0" applyFont="1" applyFill="1" applyAlignment="1">
      <alignment vertical="center"/>
    </xf>
    <xf numFmtId="0" fontId="3" fillId="3" borderId="1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vertical="center"/>
    </xf>
    <xf numFmtId="0" fontId="3" fillId="3" borderId="12" xfId="0" applyNumberFormat="1" applyFont="1" applyFill="1" applyBorder="1" applyAlignment="1">
      <alignment horizontal="right"/>
    </xf>
    <xf numFmtId="0" fontId="3" fillId="3" borderId="0" xfId="0" applyNumberFormat="1" applyFont="1" applyFill="1"/>
    <xf numFmtId="0" fontId="4" fillId="3" borderId="7" xfId="0" applyNumberFormat="1" applyFont="1" applyFill="1" applyBorder="1"/>
    <xf numFmtId="0" fontId="4" fillId="3" borderId="6" xfId="0" applyFont="1" applyFill="1" applyBorder="1"/>
    <xf numFmtId="3" fontId="4" fillId="3" borderId="13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0" fontId="3" fillId="3" borderId="11" xfId="0" applyFont="1" applyFill="1" applyBorder="1"/>
    <xf numFmtId="0" fontId="3" fillId="3" borderId="12" xfId="0" applyFont="1" applyFill="1" applyBorder="1"/>
    <xf numFmtId="0" fontId="3" fillId="3" borderId="7" xfId="0" applyFont="1" applyFill="1" applyBorder="1"/>
    <xf numFmtId="3" fontId="3" fillId="3" borderId="0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3" fillId="3" borderId="14" xfId="0" applyNumberFormat="1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0" fontId="4" fillId="4" borderId="8" xfId="0" applyNumberFormat="1" applyFont="1" applyFill="1" applyBorder="1"/>
    <xf numFmtId="0" fontId="3" fillId="4" borderId="9" xfId="0" applyNumberFormat="1" applyFont="1" applyFill="1" applyBorder="1"/>
    <xf numFmtId="0" fontId="3" fillId="4" borderId="10" xfId="0" applyNumberFormat="1" applyFont="1" applyFill="1" applyBorder="1"/>
    <xf numFmtId="3" fontId="4" fillId="5" borderId="1" xfId="0" applyNumberFormat="1" applyFont="1" applyFill="1" applyBorder="1" applyAlignment="1">
      <alignment vertical="center"/>
    </xf>
    <xf numFmtId="0" fontId="4" fillId="5" borderId="1" xfId="0" applyNumberFormat="1" applyFont="1" applyFill="1" applyBorder="1" applyAlignment="1">
      <alignment vertical="center"/>
    </xf>
    <xf numFmtId="0" fontId="5" fillId="4" borderId="0" xfId="0" applyNumberFormat="1" applyFont="1" applyFill="1" applyAlignment="1">
      <alignment vertical="center"/>
    </xf>
    <xf numFmtId="0" fontId="3" fillId="4" borderId="0" xfId="0" applyFont="1" applyFill="1"/>
    <xf numFmtId="0" fontId="5" fillId="4" borderId="0" xfId="0" applyFont="1" applyFill="1"/>
    <xf numFmtId="0" fontId="3" fillId="3" borderId="1" xfId="0" applyFont="1" applyFill="1" applyBorder="1" applyAlignment="1">
      <alignment vertical="center"/>
    </xf>
    <xf numFmtId="0" fontId="3" fillId="3" borderId="0" xfId="0" applyFont="1" applyFill="1" applyAlignment="1">
      <alignment horizontal="right"/>
    </xf>
    <xf numFmtId="0" fontId="3" fillId="3" borderId="0" xfId="0" applyFont="1" applyFill="1" applyBorder="1" applyAlignment="1">
      <alignment vertical="center"/>
    </xf>
    <xf numFmtId="4" fontId="4" fillId="5" borderId="1" xfId="0" applyNumberFormat="1" applyFont="1" applyFill="1" applyBorder="1" applyAlignment="1">
      <alignment vertical="center"/>
    </xf>
    <xf numFmtId="0" fontId="1" fillId="4" borderId="0" xfId="0" applyFont="1" applyFill="1"/>
    <xf numFmtId="0" fontId="4" fillId="4" borderId="0" xfId="0" applyFont="1" applyFill="1"/>
    <xf numFmtId="0" fontId="1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"/>
  <sheetViews>
    <sheetView tabSelected="1" workbookViewId="0"/>
  </sheetViews>
  <sheetFormatPr baseColWidth="10" defaultRowHeight="12.75"/>
  <cols>
    <col min="1" max="1" width="11.42578125" style="3"/>
    <col min="2" max="2" width="26.85546875" style="3" customWidth="1"/>
    <col min="3" max="3" width="11.85546875" style="3" customWidth="1"/>
    <col min="4" max="4" width="14.28515625" style="3" customWidth="1"/>
    <col min="5" max="5" width="16.5703125" style="3" customWidth="1"/>
    <col min="6" max="6" width="14.7109375" style="3" customWidth="1"/>
    <col min="7" max="7" width="16.42578125" style="3" customWidth="1"/>
    <col min="8" max="16384" width="11.42578125" style="3"/>
  </cols>
  <sheetData>
    <row r="1" spans="1:7" ht="15.75">
      <c r="A1" s="1" t="s">
        <v>75</v>
      </c>
      <c r="B1" s="2"/>
    </row>
    <row r="4" spans="1:7" ht="20.25" customHeight="1">
      <c r="A4" s="4" t="s">
        <v>45</v>
      </c>
      <c r="B4" s="5"/>
    </row>
    <row r="5" spans="1:7" ht="15.95" customHeight="1">
      <c r="B5" s="6" t="s">
        <v>76</v>
      </c>
      <c r="C5" s="7">
        <v>45000000</v>
      </c>
      <c r="D5" s="8" t="s">
        <v>89</v>
      </c>
      <c r="E5" s="9"/>
      <c r="F5" s="9"/>
      <c r="G5" s="10"/>
    </row>
    <row r="6" spans="1:7" ht="15.95" customHeight="1">
      <c r="B6" s="6" t="s">
        <v>0</v>
      </c>
      <c r="C6" s="7">
        <v>1000000</v>
      </c>
      <c r="D6" s="11" t="s">
        <v>1</v>
      </c>
      <c r="E6" s="12"/>
      <c r="F6" s="12"/>
      <c r="G6" s="13"/>
    </row>
    <row r="7" spans="1:7" ht="15.95" customHeight="1">
      <c r="B7" s="6" t="s">
        <v>36</v>
      </c>
      <c r="C7" s="7">
        <v>10000</v>
      </c>
      <c r="D7" s="14" t="s">
        <v>37</v>
      </c>
      <c r="E7" s="15"/>
      <c r="F7" s="15"/>
      <c r="G7" s="16"/>
    </row>
    <row r="8" spans="1:7" ht="15.95" customHeight="1">
      <c r="C8" s="17"/>
    </row>
    <row r="9" spans="1:7" ht="15.95" customHeight="1">
      <c r="B9" s="3" t="s">
        <v>94</v>
      </c>
      <c r="C9" s="17"/>
    </row>
    <row r="10" spans="1:7" ht="15.95" customHeight="1">
      <c r="B10" s="18" t="s">
        <v>95</v>
      </c>
      <c r="C10" s="7">
        <v>6000</v>
      </c>
      <c r="D10" s="9" t="s">
        <v>37</v>
      </c>
      <c r="E10" s="9"/>
      <c r="F10" s="9"/>
      <c r="G10" s="10"/>
    </row>
    <row r="11" spans="1:7" ht="15.95" customHeight="1">
      <c r="B11" s="18" t="s">
        <v>96</v>
      </c>
      <c r="C11" s="7">
        <v>3000</v>
      </c>
      <c r="D11" s="12" t="s">
        <v>37</v>
      </c>
      <c r="E11" s="12"/>
      <c r="F11" s="12"/>
      <c r="G11" s="13"/>
    </row>
    <row r="12" spans="1:7" ht="15.95" customHeight="1">
      <c r="B12" s="18" t="s">
        <v>97</v>
      </c>
      <c r="C12" s="7">
        <v>1000</v>
      </c>
      <c r="D12" s="15" t="s">
        <v>37</v>
      </c>
      <c r="E12" s="15"/>
      <c r="F12" s="15"/>
      <c r="G12" s="16"/>
    </row>
    <row r="13" spans="1:7" ht="15.95" customHeight="1">
      <c r="C13" s="17"/>
    </row>
    <row r="14" spans="1:7" ht="15.95" customHeight="1">
      <c r="B14" s="6" t="s">
        <v>77</v>
      </c>
      <c r="C14" s="19">
        <v>0.1</v>
      </c>
      <c r="D14" s="8" t="s">
        <v>2</v>
      </c>
      <c r="E14" s="8" t="s">
        <v>3</v>
      </c>
      <c r="F14" s="9"/>
      <c r="G14" s="10"/>
    </row>
    <row r="15" spans="1:7" ht="15.95" customHeight="1">
      <c r="B15" s="6" t="s">
        <v>4</v>
      </c>
      <c r="C15" s="20">
        <v>4</v>
      </c>
      <c r="D15" s="11" t="s">
        <v>5</v>
      </c>
      <c r="E15" s="12"/>
      <c r="F15" s="12"/>
      <c r="G15" s="13"/>
    </row>
    <row r="16" spans="1:7" ht="15.95" customHeight="1">
      <c r="B16" s="6" t="s">
        <v>78</v>
      </c>
      <c r="C16" s="20">
        <v>500</v>
      </c>
      <c r="D16" s="14" t="s">
        <v>6</v>
      </c>
      <c r="E16" s="15"/>
      <c r="F16" s="15"/>
      <c r="G16" s="16"/>
    </row>
    <row r="17" spans="2:7" ht="15.95" customHeight="1">
      <c r="C17" s="21"/>
    </row>
    <row r="18" spans="2:7" ht="15.95" customHeight="1">
      <c r="B18" s="6" t="s">
        <v>43</v>
      </c>
      <c r="C18" s="20">
        <v>20</v>
      </c>
      <c r="D18" s="8" t="s">
        <v>7</v>
      </c>
      <c r="E18" s="8" t="s">
        <v>44</v>
      </c>
      <c r="F18" s="9"/>
      <c r="G18" s="10"/>
    </row>
    <row r="19" spans="2:7" ht="15.95" customHeight="1">
      <c r="B19" s="22" t="s">
        <v>8</v>
      </c>
      <c r="C19" s="20">
        <v>5</v>
      </c>
      <c r="D19" s="11" t="s">
        <v>9</v>
      </c>
      <c r="E19" s="12"/>
      <c r="F19" s="11"/>
      <c r="G19" s="13"/>
    </row>
    <row r="20" spans="2:7" ht="15.95" customHeight="1">
      <c r="B20" s="22" t="s">
        <v>10</v>
      </c>
      <c r="C20" s="7">
        <v>80000</v>
      </c>
      <c r="D20" s="11" t="s">
        <v>11</v>
      </c>
      <c r="E20" s="12"/>
      <c r="F20" s="12"/>
      <c r="G20" s="13"/>
    </row>
    <row r="21" spans="2:7" ht="15.95" customHeight="1">
      <c r="B21" s="22" t="s">
        <v>12</v>
      </c>
      <c r="C21" s="20">
        <v>0.9</v>
      </c>
      <c r="D21" s="23" t="s">
        <v>68</v>
      </c>
      <c r="E21" s="24">
        <f>C20*C21</f>
        <v>72000</v>
      </c>
      <c r="F21" s="14" t="s">
        <v>70</v>
      </c>
      <c r="G21" s="16"/>
    </row>
    <row r="22" spans="2:7" ht="15.95" customHeight="1">
      <c r="B22" s="25"/>
      <c r="C22" s="26"/>
      <c r="D22" s="11"/>
      <c r="E22" s="12"/>
      <c r="F22" s="12"/>
      <c r="G22" s="12"/>
    </row>
    <row r="23" spans="2:7" ht="15.95" customHeight="1">
      <c r="B23" s="27" t="s">
        <v>13</v>
      </c>
      <c r="C23" s="20">
        <v>0.37</v>
      </c>
      <c r="D23" s="28" t="s">
        <v>79</v>
      </c>
      <c r="E23" s="29"/>
      <c r="F23" s="29"/>
      <c r="G23" s="30"/>
    </row>
    <row r="24" spans="2:7" ht="15.95" customHeight="1">
      <c r="B24" s="31"/>
      <c r="C24" s="17"/>
    </row>
    <row r="25" spans="2:7" ht="15.95" customHeight="1">
      <c r="B25" s="32" t="s">
        <v>90</v>
      </c>
      <c r="C25" s="20">
        <v>1</v>
      </c>
      <c r="D25" s="8" t="s">
        <v>14</v>
      </c>
      <c r="E25" s="9"/>
      <c r="F25" s="9"/>
      <c r="G25" s="10"/>
    </row>
    <row r="26" spans="2:7" ht="15.95" customHeight="1">
      <c r="B26" s="32" t="s">
        <v>15</v>
      </c>
      <c r="C26" s="20">
        <v>2</v>
      </c>
      <c r="D26" s="11" t="s">
        <v>16</v>
      </c>
      <c r="E26" s="12"/>
      <c r="F26" s="12"/>
      <c r="G26" s="13"/>
    </row>
    <row r="27" spans="2:7" ht="15.95" customHeight="1">
      <c r="B27" s="6" t="s">
        <v>17</v>
      </c>
      <c r="C27" s="19">
        <v>0.5</v>
      </c>
      <c r="D27" s="14" t="s">
        <v>32</v>
      </c>
      <c r="E27" s="24">
        <f>(C5/C7)*C27</f>
        <v>2250</v>
      </c>
      <c r="F27" s="15" t="s">
        <v>85</v>
      </c>
      <c r="G27" s="16"/>
    </row>
    <row r="28" spans="2:7" ht="15.95" customHeight="1">
      <c r="B28" s="6" t="s">
        <v>71</v>
      </c>
      <c r="C28" s="19">
        <v>0.14000000000000001</v>
      </c>
      <c r="D28" s="33"/>
      <c r="E28" s="34">
        <f>E27*C28</f>
        <v>315.00000000000006</v>
      </c>
      <c r="F28" s="29" t="s">
        <v>86</v>
      </c>
      <c r="G28" s="30"/>
    </row>
    <row r="29" spans="2:7" ht="15.95" customHeight="1">
      <c r="C29" s="17"/>
    </row>
    <row r="30" spans="2:7" ht="15.95" customHeight="1">
      <c r="B30" s="35" t="s">
        <v>18</v>
      </c>
      <c r="C30" s="36"/>
      <c r="D30" s="8" t="s">
        <v>19</v>
      </c>
      <c r="E30" s="9"/>
      <c r="F30" s="9"/>
      <c r="G30" s="10"/>
    </row>
    <row r="31" spans="2:7" ht="15.95" customHeight="1">
      <c r="B31" s="22" t="s">
        <v>20</v>
      </c>
      <c r="C31" s="20">
        <v>1.05</v>
      </c>
      <c r="D31" s="11" t="s">
        <v>72</v>
      </c>
      <c r="E31" s="12"/>
      <c r="F31" s="12"/>
      <c r="G31" s="13"/>
    </row>
    <row r="32" spans="2:7" ht="15.95" customHeight="1">
      <c r="B32" s="22" t="s">
        <v>21</v>
      </c>
      <c r="C32" s="20">
        <v>0.22</v>
      </c>
      <c r="D32" s="14" t="s">
        <v>69</v>
      </c>
      <c r="E32" s="15"/>
      <c r="F32" s="15"/>
      <c r="G32" s="16"/>
    </row>
    <row r="34" spans="2:8" ht="21" customHeight="1"/>
    <row r="35" spans="2:8">
      <c r="F35" s="37" t="s">
        <v>42</v>
      </c>
      <c r="G35" s="38"/>
      <c r="H35" s="38"/>
    </row>
    <row r="36" spans="2:8" ht="17.100000000000001" customHeight="1">
      <c r="B36" s="39" t="s">
        <v>24</v>
      </c>
      <c r="D36" s="40"/>
    </row>
    <row r="37" spans="2:8" ht="17.100000000000001" customHeight="1">
      <c r="B37" s="41" t="s">
        <v>25</v>
      </c>
      <c r="C37" s="10"/>
      <c r="D37" s="42">
        <f>C18*E21</f>
        <v>1440000</v>
      </c>
      <c r="E37" s="3" t="s">
        <v>73</v>
      </c>
      <c r="F37" s="3" t="s">
        <v>80</v>
      </c>
    </row>
    <row r="38" spans="2:8" ht="17.100000000000001" customHeight="1">
      <c r="B38" s="43" t="s">
        <v>30</v>
      </c>
      <c r="C38" s="13"/>
      <c r="D38" s="42">
        <f>1000*1000*C23</f>
        <v>370000</v>
      </c>
      <c r="E38" s="3" t="s">
        <v>73</v>
      </c>
      <c r="F38" s="44" t="s">
        <v>87</v>
      </c>
    </row>
    <row r="39" spans="2:8" ht="17.100000000000001" customHeight="1">
      <c r="B39" s="45" t="s">
        <v>26</v>
      </c>
      <c r="C39" s="46"/>
      <c r="D39" s="47">
        <f>SUM(D37:D38)</f>
        <v>1810000</v>
      </c>
      <c r="E39" s="3" t="s">
        <v>73</v>
      </c>
    </row>
    <row r="40" spans="2:8" ht="16.5" customHeight="1">
      <c r="D40" s="48"/>
    </row>
    <row r="41" spans="2:8" ht="16.5" customHeight="1">
      <c r="B41" s="49" t="s">
        <v>91</v>
      </c>
      <c r="C41" s="9"/>
      <c r="D41" s="42">
        <f>$C$5*C10/$C$7</f>
        <v>27000000</v>
      </c>
      <c r="E41" s="3" t="s">
        <v>73</v>
      </c>
    </row>
    <row r="42" spans="2:8" ht="16.5" customHeight="1">
      <c r="B42" s="50" t="s">
        <v>92</v>
      </c>
      <c r="C42" s="12"/>
      <c r="D42" s="42">
        <f>$C$5*C11/$C$7</f>
        <v>13500000</v>
      </c>
      <c r="E42" s="3" t="s">
        <v>73</v>
      </c>
    </row>
    <row r="43" spans="2:8" ht="16.5" customHeight="1">
      <c r="B43" s="51" t="s">
        <v>93</v>
      </c>
      <c r="C43" s="15"/>
      <c r="D43" s="42">
        <f>$C$5*C12/$C$7</f>
        <v>4500000</v>
      </c>
      <c r="E43" s="3" t="s">
        <v>73</v>
      </c>
    </row>
    <row r="44" spans="2:8" ht="16.5" customHeight="1">
      <c r="D44" s="52"/>
    </row>
    <row r="45" spans="2:8" ht="17.100000000000001" customHeight="1">
      <c r="B45" s="39" t="s">
        <v>33</v>
      </c>
      <c r="D45" s="52"/>
      <c r="F45" s="3" t="s">
        <v>83</v>
      </c>
    </row>
    <row r="46" spans="2:8" ht="17.100000000000001" customHeight="1">
      <c r="B46" s="33" t="s">
        <v>27</v>
      </c>
      <c r="C46" s="30"/>
      <c r="D46" s="53">
        <f>D41*C14</f>
        <v>2700000</v>
      </c>
      <c r="E46" s="3" t="s">
        <v>73</v>
      </c>
      <c r="F46" s="3" t="s">
        <v>74</v>
      </c>
    </row>
    <row r="47" spans="2:8" ht="16.5" customHeight="1">
      <c r="D47" s="48"/>
    </row>
    <row r="48" spans="2:8" ht="16.5" customHeight="1">
      <c r="B48" s="39" t="s">
        <v>98</v>
      </c>
      <c r="D48" s="54"/>
    </row>
    <row r="49" spans="1:8" ht="16.5" customHeight="1">
      <c r="B49" s="41" t="s">
        <v>31</v>
      </c>
      <c r="C49" s="10"/>
      <c r="D49" s="55">
        <f>C26*C5*C27/50</f>
        <v>900000</v>
      </c>
    </row>
    <row r="50" spans="1:8" ht="16.5" customHeight="1">
      <c r="B50" s="43" t="s">
        <v>35</v>
      </c>
      <c r="C50" s="13"/>
      <c r="D50" s="42">
        <f>D41*C15*C27/50</f>
        <v>1080000</v>
      </c>
    </row>
    <row r="51" spans="1:8" ht="16.5" customHeight="1">
      <c r="B51" s="23" t="s">
        <v>28</v>
      </c>
      <c r="C51" s="16"/>
      <c r="D51" s="53">
        <f>D49+D50</f>
        <v>1980000</v>
      </c>
      <c r="E51" s="3" t="s">
        <v>73</v>
      </c>
    </row>
    <row r="52" spans="1:8" ht="16.5" customHeight="1">
      <c r="B52" s="11"/>
      <c r="C52" s="12"/>
      <c r="D52" s="56"/>
    </row>
    <row r="53" spans="1:8" ht="17.100000000000001" customHeight="1">
      <c r="B53" s="39" t="s">
        <v>34</v>
      </c>
      <c r="D53" s="54"/>
    </row>
    <row r="54" spans="1:8" ht="17.100000000000001" customHeight="1">
      <c r="B54" s="41" t="s">
        <v>31</v>
      </c>
      <c r="C54" s="10"/>
      <c r="D54" s="55">
        <f>D49*C28</f>
        <v>126000.00000000001</v>
      </c>
      <c r="E54" s="3" t="s">
        <v>73</v>
      </c>
      <c r="F54" s="3" t="s">
        <v>81</v>
      </c>
    </row>
    <row r="55" spans="1:8" ht="17.100000000000001" customHeight="1">
      <c r="B55" s="43" t="s">
        <v>35</v>
      </c>
      <c r="C55" s="13"/>
      <c r="D55" s="42">
        <f>D50*C28</f>
        <v>151200</v>
      </c>
      <c r="E55" s="3" t="s">
        <v>73</v>
      </c>
      <c r="F55" s="3" t="s">
        <v>100</v>
      </c>
    </row>
    <row r="56" spans="1:8" ht="17.100000000000001" customHeight="1">
      <c r="B56" s="23" t="s">
        <v>28</v>
      </c>
      <c r="C56" s="16"/>
      <c r="D56" s="53">
        <f>D54+D55</f>
        <v>277200</v>
      </c>
      <c r="E56" s="3" t="s">
        <v>73</v>
      </c>
    </row>
    <row r="57" spans="1:8" ht="17.100000000000001" customHeight="1"/>
    <row r="58" spans="1:8" ht="17.100000000000001" customHeight="1">
      <c r="A58" s="57" t="s">
        <v>22</v>
      </c>
      <c r="B58" s="58"/>
      <c r="C58" s="59"/>
      <c r="D58" s="60">
        <f>D39+D46+D56</f>
        <v>4787200</v>
      </c>
      <c r="E58" s="3" t="s">
        <v>73</v>
      </c>
    </row>
    <row r="59" spans="1:8" ht="17.100000000000001" customHeight="1">
      <c r="C59" s="44" t="s">
        <v>23</v>
      </c>
      <c r="D59" s="61">
        <f>ROUND(D58/(C7*1000),2)</f>
        <v>0.48</v>
      </c>
      <c r="E59" s="44" t="s">
        <v>69</v>
      </c>
    </row>
    <row r="60" spans="1:8">
      <c r="D60" s="52"/>
    </row>
    <row r="61" spans="1:8" ht="20.25" customHeight="1">
      <c r="D61" s="12"/>
      <c r="F61" s="62" t="s">
        <v>46</v>
      </c>
      <c r="G61" s="63"/>
      <c r="H61" s="63"/>
    </row>
    <row r="62" spans="1:8" ht="14.25">
      <c r="D62" s="12"/>
      <c r="F62" s="64" t="s">
        <v>47</v>
      </c>
      <c r="G62" s="63"/>
      <c r="H62" s="63"/>
    </row>
    <row r="63" spans="1:8" ht="17.100000000000001" customHeight="1">
      <c r="B63" s="39" t="s">
        <v>24</v>
      </c>
      <c r="D63" s="54"/>
    </row>
    <row r="64" spans="1:8" ht="17.100000000000001" customHeight="1">
      <c r="B64" s="41" t="s">
        <v>82</v>
      </c>
      <c r="C64" s="10"/>
      <c r="D64" s="55">
        <f>C7/C19*C16*C31</f>
        <v>1050000</v>
      </c>
      <c r="F64" s="3" t="s">
        <v>88</v>
      </c>
    </row>
    <row r="65" spans="1:7" ht="17.100000000000001" customHeight="1">
      <c r="B65" s="43" t="s">
        <v>41</v>
      </c>
      <c r="C65" s="13"/>
      <c r="D65" s="42">
        <f>C7*1000*C32</f>
        <v>2200000</v>
      </c>
      <c r="F65" s="3" t="s">
        <v>99</v>
      </c>
    </row>
    <row r="66" spans="1:7" ht="17.100000000000001" customHeight="1">
      <c r="B66" s="23" t="s">
        <v>26</v>
      </c>
      <c r="C66" s="16"/>
      <c r="D66" s="42">
        <f>SUM(D64:D65)</f>
        <v>3250000</v>
      </c>
    </row>
    <row r="67" spans="1:7" ht="7.5" customHeight="1">
      <c r="D67" s="40"/>
    </row>
    <row r="68" spans="1:7" ht="17.100000000000001" customHeight="1">
      <c r="B68" s="39" t="s">
        <v>33</v>
      </c>
      <c r="D68" s="40"/>
      <c r="G68" s="3">
        <f>SQRT(7)</f>
        <v>2.6457513110645907</v>
      </c>
    </row>
    <row r="69" spans="1:7" ht="17.100000000000001" customHeight="1">
      <c r="B69" s="33" t="s">
        <v>27</v>
      </c>
      <c r="C69" s="30"/>
      <c r="D69" s="65">
        <v>0</v>
      </c>
    </row>
    <row r="70" spans="1:7" ht="6.75" customHeight="1">
      <c r="D70" s="40"/>
    </row>
    <row r="71" spans="1:7" ht="18" customHeight="1">
      <c r="B71" s="39" t="s">
        <v>34</v>
      </c>
      <c r="D71" s="40"/>
      <c r="E71" s="66" t="s">
        <v>84</v>
      </c>
      <c r="F71" s="42">
        <f>D54</f>
        <v>126000.00000000001</v>
      </c>
      <c r="G71" s="3" t="s">
        <v>39</v>
      </c>
    </row>
    <row r="72" spans="1:7" ht="17.100000000000001" customHeight="1">
      <c r="B72" s="41" t="s">
        <v>31</v>
      </c>
      <c r="C72" s="10"/>
      <c r="D72" s="42">
        <f>F71+F72</f>
        <v>221247</v>
      </c>
      <c r="E72" s="66" t="s">
        <v>38</v>
      </c>
      <c r="F72" s="42">
        <f>TRUNC((C28*C27*C5*4/50)/SQRT(7))</f>
        <v>95247</v>
      </c>
      <c r="G72" s="3" t="s">
        <v>40</v>
      </c>
    </row>
    <row r="73" spans="1:7" ht="17.100000000000001" customHeight="1">
      <c r="B73" s="43" t="s">
        <v>35</v>
      </c>
      <c r="C73" s="13"/>
      <c r="D73" s="42">
        <v>0</v>
      </c>
    </row>
    <row r="74" spans="1:7" ht="17.100000000000001" customHeight="1">
      <c r="B74" s="23" t="s">
        <v>28</v>
      </c>
      <c r="C74" s="16"/>
      <c r="D74" s="53">
        <f>D72+D73</f>
        <v>221247</v>
      </c>
    </row>
    <row r="75" spans="1:7" ht="17.100000000000001" customHeight="1">
      <c r="B75" s="11"/>
      <c r="C75" s="12"/>
      <c r="D75" s="67"/>
    </row>
    <row r="76" spans="1:7" ht="17.100000000000001" customHeight="1">
      <c r="A76" s="57" t="s">
        <v>29</v>
      </c>
      <c r="B76" s="58"/>
      <c r="C76" s="59"/>
      <c r="D76" s="60">
        <f>D66+D74+D69</f>
        <v>3471247</v>
      </c>
      <c r="E76" s="3" t="s">
        <v>73</v>
      </c>
    </row>
    <row r="77" spans="1:7" ht="17.100000000000001" customHeight="1">
      <c r="D77" s="68">
        <f>ROUND(D76/(C7*1000),2)</f>
        <v>0.35</v>
      </c>
      <c r="E77" s="44" t="s">
        <v>69</v>
      </c>
    </row>
    <row r="79" spans="1:7" ht="18" customHeight="1">
      <c r="A79" s="69" t="s">
        <v>48</v>
      </c>
      <c r="B79" s="63"/>
      <c r="C79" s="63"/>
      <c r="D79" s="63"/>
    </row>
    <row r="81" spans="1:8" ht="17.25" customHeight="1">
      <c r="B81" s="70" t="s">
        <v>49</v>
      </c>
      <c r="C81" s="70"/>
      <c r="D81" s="70" t="s">
        <v>50</v>
      </c>
      <c r="E81" s="63"/>
      <c r="F81" s="70"/>
      <c r="G81" s="17"/>
      <c r="H81" s="17"/>
    </row>
    <row r="82" spans="1:8" ht="8.25" customHeight="1">
      <c r="B82" s="63"/>
      <c r="C82" s="63"/>
      <c r="D82" s="63"/>
      <c r="E82" s="63"/>
      <c r="F82" s="63"/>
    </row>
    <row r="83" spans="1:8" ht="17.100000000000001" customHeight="1">
      <c r="B83" s="49" t="s">
        <v>51</v>
      </c>
      <c r="C83" s="10"/>
      <c r="D83" s="49" t="s">
        <v>64</v>
      </c>
      <c r="E83" s="9"/>
      <c r="F83" s="10"/>
    </row>
    <row r="84" spans="1:8" ht="17.100000000000001" customHeight="1">
      <c r="B84" s="50" t="s">
        <v>52</v>
      </c>
      <c r="C84" s="13"/>
      <c r="D84" s="50" t="s">
        <v>59</v>
      </c>
      <c r="E84" s="12"/>
      <c r="F84" s="13"/>
    </row>
    <row r="85" spans="1:8" ht="17.100000000000001" customHeight="1">
      <c r="B85" s="50" t="s">
        <v>53</v>
      </c>
      <c r="C85" s="13"/>
      <c r="D85" s="50" t="s">
        <v>60</v>
      </c>
      <c r="E85" s="12"/>
      <c r="F85" s="13"/>
    </row>
    <row r="86" spans="1:8" ht="17.100000000000001" customHeight="1">
      <c r="B86" s="50" t="s">
        <v>54</v>
      </c>
      <c r="C86" s="13"/>
      <c r="D86" s="50" t="s">
        <v>61</v>
      </c>
      <c r="E86" s="12"/>
      <c r="F86" s="13"/>
    </row>
    <row r="87" spans="1:8" ht="17.100000000000001" customHeight="1">
      <c r="B87" s="50" t="s">
        <v>55</v>
      </c>
      <c r="C87" s="13"/>
      <c r="D87" s="50" t="s">
        <v>67</v>
      </c>
      <c r="E87" s="12"/>
      <c r="F87" s="13"/>
    </row>
    <row r="88" spans="1:8" ht="17.100000000000001" customHeight="1">
      <c r="B88" s="50" t="s">
        <v>56</v>
      </c>
      <c r="C88" s="13"/>
      <c r="D88" s="50" t="s">
        <v>62</v>
      </c>
      <c r="E88" s="12"/>
      <c r="F88" s="13"/>
    </row>
    <row r="89" spans="1:8" ht="17.100000000000001" customHeight="1">
      <c r="B89" s="50" t="s">
        <v>57</v>
      </c>
      <c r="C89" s="13"/>
      <c r="D89" s="50" t="s">
        <v>63</v>
      </c>
      <c r="E89" s="12"/>
      <c r="F89" s="13"/>
    </row>
    <row r="90" spans="1:8" ht="17.100000000000001" customHeight="1">
      <c r="B90" s="50" t="s">
        <v>58</v>
      </c>
      <c r="C90" s="13"/>
      <c r="D90" s="50"/>
      <c r="E90" s="12"/>
      <c r="F90" s="13"/>
    </row>
    <row r="91" spans="1:8" ht="17.100000000000001" customHeight="1">
      <c r="B91" s="51" t="s">
        <v>65</v>
      </c>
      <c r="C91" s="16"/>
      <c r="D91" s="51"/>
      <c r="E91" s="15"/>
      <c r="F91" s="16"/>
    </row>
    <row r="92" spans="1:8" ht="17.100000000000001" customHeight="1"/>
    <row r="93" spans="1:8" ht="23.25" customHeight="1">
      <c r="A93" s="71" t="s">
        <v>66</v>
      </c>
      <c r="B93" s="72"/>
      <c r="C93" s="72"/>
      <c r="D93" s="40"/>
    </row>
    <row r="94" spans="1:8" ht="17.100000000000001" customHeight="1"/>
    <row r="95" spans="1:8" ht="17.100000000000001" customHeight="1">
      <c r="B95" s="73"/>
    </row>
    <row r="96" spans="1:8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</sheetData>
  <phoneticPr fontId="0" type="noConversion"/>
  <pageMargins left="0.28999999999999998" right="0.25" top="0.42" bottom="0.5" header="0.25" footer="0.28000000000000003"/>
  <pageSetup paperSize="9" orientation="landscape" horizontalDpi="300" verticalDpi="300" r:id="rId1"/>
  <headerFooter alignWithMargins="0">
    <oddHeader>&amp;F</oddHeader>
    <oddFooter>Page &amp;P</oddFooter>
  </headerFooter>
  <rowBreaks count="2" manualBreakCount="2">
    <brk id="33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LIDOR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GERARD</cp:lastModifiedBy>
  <cp:lastPrinted>2003-11-18T14:07:58Z</cp:lastPrinted>
  <dcterms:created xsi:type="dcterms:W3CDTF">2003-11-18T13:56:56Z</dcterms:created>
  <dcterms:modified xsi:type="dcterms:W3CDTF">2016-02-01T10:05:05Z</dcterms:modified>
</cp:coreProperties>
</file>