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210" windowHeight="7890"/>
  </bookViews>
  <sheets>
    <sheet name="Q1 et Q2" sheetId="1" r:id="rId1"/>
    <sheet name="Q3 avec coût de commande" sheetId="2" r:id="rId2"/>
  </sheets>
  <definedNames>
    <definedName name="solver_adj" localSheetId="0" hidden="1">'Q1 et Q2'!$C$18:$H$18</definedName>
    <definedName name="solver_adj" localSheetId="1" hidden="1">'Q3 avec coût de commande'!#REF!,'Q3 avec coût de commande'!#REF!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st" localSheetId="0" hidden="1">1</definedName>
    <definedName name="solver_est" localSheetId="1" hidden="1">1</definedName>
    <definedName name="solver_itr" localSheetId="0" hidden="1">100</definedName>
    <definedName name="solver_itr" localSheetId="1" hidden="1">100</definedName>
    <definedName name="solver_lhs1" localSheetId="0" hidden="1">'Q1 et Q2'!$C$19:$H$19</definedName>
    <definedName name="solver_lhs1" localSheetId="1" hidden="1">'Q3 avec coût de commande'!#REF!</definedName>
    <definedName name="solver_lhs2" localSheetId="0" hidden="1">'Q1 et Q2'!$C$18:$H$18</definedName>
    <definedName name="solver_lhs2" localSheetId="1" hidden="1">'Q3 avec coût de commande'!#REF!</definedName>
    <definedName name="solver_lhs3" localSheetId="1" hidden="1">'Q3 avec coût de commande'!#REF!</definedName>
    <definedName name="solver_lin" localSheetId="0" hidden="1">1</definedName>
    <definedName name="solver_lin" localSheetId="1" hidden="1">2</definedName>
    <definedName name="solver_neg" localSheetId="0" hidden="1">2</definedName>
    <definedName name="solver_neg" localSheetId="1" hidden="1">1</definedName>
    <definedName name="solver_num" localSheetId="0" hidden="1">2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'Q1 et Q2'!$I$23</definedName>
    <definedName name="solver_opt" localSheetId="1" hidden="1">'Q3 avec coût de commande'!#REF!</definedName>
    <definedName name="solver_pre" localSheetId="0" hidden="1">0.000001</definedName>
    <definedName name="solver_pre" localSheetId="1" hidden="1">0.000001</definedName>
    <definedName name="solver_rel1" localSheetId="0" hidden="1">3</definedName>
    <definedName name="solver_rel1" localSheetId="1" hidden="1">5</definedName>
    <definedName name="solver_rel2" localSheetId="0" hidden="1">3</definedName>
    <definedName name="solver_rel2" localSheetId="1" hidden="1">5</definedName>
    <definedName name="solver_rel3" localSheetId="1" hidden="1">5</definedName>
    <definedName name="solver_rhs1" localSheetId="0" hidden="1">'Q1 et Q2'!$C$20:$H$20</definedName>
    <definedName name="solver_rhs1" localSheetId="1" hidden="1">binaire</definedName>
    <definedName name="solver_rhs2" localSheetId="0" hidden="1">0</definedName>
    <definedName name="solver_rhs2" localSheetId="1" hidden="1">binaire</definedName>
    <definedName name="solver_rhs3" localSheetId="1" hidden="1">binaire</definedName>
    <definedName name="solver_scl" localSheetId="0" hidden="1">2</definedName>
    <definedName name="solver_scl" localSheetId="1" hidden="1">2</definedName>
    <definedName name="solver_sho" localSheetId="0" hidden="1">2</definedName>
    <definedName name="solver_sho" localSheetId="1" hidden="1">2</definedName>
    <definedName name="solver_tim" localSheetId="0" hidden="1">100</definedName>
    <definedName name="solver_tim" localSheetId="1" hidden="1">100</definedName>
    <definedName name="solver_tol" localSheetId="0" hidden="1">0.05</definedName>
    <definedName name="solver_tol" localSheetId="1" hidden="1">0.05</definedName>
    <definedName name="solver_typ" localSheetId="0" hidden="1">2</definedName>
    <definedName name="solver_typ" localSheetId="1" hidden="1">2</definedName>
    <definedName name="solver_val" localSheetId="0" hidden="1">0</definedName>
    <definedName name="solver_val" localSheetId="1" hidden="1">0</definedName>
  </definedNames>
  <calcPr calcId="125725"/>
</workbook>
</file>

<file path=xl/calcChain.xml><?xml version="1.0" encoding="utf-8"?>
<calcChain xmlns="http://schemas.openxmlformats.org/spreadsheetml/2006/main">
  <c r="C10" i="1"/>
  <c r="C21" s="1"/>
  <c r="I21" s="1"/>
  <c r="D10"/>
  <c r="E10"/>
  <c r="F10"/>
  <c r="F21" s="1"/>
  <c r="G10"/>
  <c r="H10"/>
  <c r="C12"/>
  <c r="C13"/>
  <c r="C16"/>
  <c r="D16" s="1"/>
  <c r="C19"/>
  <c r="D17" s="1"/>
  <c r="D21"/>
  <c r="E21"/>
  <c r="G21"/>
  <c r="H21"/>
  <c r="C7" i="2"/>
  <c r="C13"/>
  <c r="D13"/>
  <c r="D24" s="1"/>
  <c r="I24" s="1"/>
  <c r="E13"/>
  <c r="E24" s="1"/>
  <c r="F13"/>
  <c r="G13"/>
  <c r="G24" s="1"/>
  <c r="H13"/>
  <c r="H24" s="1"/>
  <c r="C14"/>
  <c r="C23" s="1"/>
  <c r="C15"/>
  <c r="C24"/>
  <c r="F24"/>
  <c r="C25"/>
  <c r="I25" s="1"/>
  <c r="D25"/>
  <c r="E25"/>
  <c r="F25"/>
  <c r="G25"/>
  <c r="H25"/>
  <c r="D70"/>
  <c r="D74"/>
  <c r="E74"/>
  <c r="D87"/>
  <c r="D108" s="1"/>
  <c r="D91"/>
  <c r="E91"/>
  <c r="D95"/>
  <c r="D120" s="1"/>
  <c r="E95"/>
  <c r="F95"/>
  <c r="D112"/>
  <c r="E112"/>
  <c r="E116"/>
  <c r="F116"/>
  <c r="E120"/>
  <c r="F120"/>
  <c r="E16" i="1" l="1"/>
  <c r="D20"/>
  <c r="C26" i="2"/>
  <c r="D21"/>
  <c r="D23" s="1"/>
  <c r="D19" i="1"/>
  <c r="C16" i="2"/>
  <c r="C20" i="1"/>
  <c r="D116" i="2"/>
  <c r="D14"/>
  <c r="C22" i="1"/>
  <c r="F16" l="1"/>
  <c r="E20"/>
  <c r="D26" i="2"/>
  <c r="E21"/>
  <c r="E17" i="1"/>
  <c r="E19" s="1"/>
  <c r="D22"/>
  <c r="C35" i="2"/>
  <c r="E14"/>
  <c r="D15"/>
  <c r="D44"/>
  <c r="E15" l="1"/>
  <c r="E70"/>
  <c r="F14"/>
  <c r="E57"/>
  <c r="G16" i="1"/>
  <c r="F20"/>
  <c r="F17"/>
  <c r="F19" s="1"/>
  <c r="E22"/>
  <c r="C40" i="2"/>
  <c r="C44"/>
  <c r="C45" s="1"/>
  <c r="D45" s="1"/>
  <c r="C37"/>
  <c r="C36"/>
  <c r="C54" s="1"/>
  <c r="C49"/>
  <c r="C53"/>
  <c r="C66" s="1"/>
  <c r="C83" s="1"/>
  <c r="C104" s="1"/>
  <c r="D53"/>
  <c r="D66" s="1"/>
  <c r="E23"/>
  <c r="G17" i="1" l="1"/>
  <c r="G19" s="1"/>
  <c r="F22"/>
  <c r="D54" i="2"/>
  <c r="C67"/>
  <c r="E26"/>
  <c r="F21"/>
  <c r="F23" s="1"/>
  <c r="C57"/>
  <c r="C70"/>
  <c r="C42"/>
  <c r="C87"/>
  <c r="C108" s="1"/>
  <c r="C41"/>
  <c r="C46"/>
  <c r="D46" s="1"/>
  <c r="C55"/>
  <c r="H16" i="1"/>
  <c r="H20" s="1"/>
  <c r="G20"/>
  <c r="D83" i="2"/>
  <c r="F15"/>
  <c r="G14"/>
  <c r="F74"/>
  <c r="F91"/>
  <c r="C62"/>
  <c r="C51"/>
  <c r="C74"/>
  <c r="C91"/>
  <c r="C112" s="1"/>
  <c r="C50"/>
  <c r="H17" i="1" l="1"/>
  <c r="H19" s="1"/>
  <c r="H22" s="1"/>
  <c r="G22"/>
  <c r="G15" i="2"/>
  <c r="G95"/>
  <c r="H14"/>
  <c r="E87"/>
  <c r="C88"/>
  <c r="C109" s="1"/>
  <c r="C71"/>
  <c r="C58"/>
  <c r="D41"/>
  <c r="C59"/>
  <c r="D42"/>
  <c r="C72"/>
  <c r="C89"/>
  <c r="C110" s="1"/>
  <c r="D50"/>
  <c r="C75"/>
  <c r="C92"/>
  <c r="C113" s="1"/>
  <c r="C84"/>
  <c r="D67"/>
  <c r="E67" s="1"/>
  <c r="F67" s="1"/>
  <c r="C68"/>
  <c r="D55"/>
  <c r="E55" s="1"/>
  <c r="F26"/>
  <c r="G21"/>
  <c r="G23" s="1"/>
  <c r="D104"/>
  <c r="F112"/>
  <c r="C95"/>
  <c r="C64"/>
  <c r="C79"/>
  <c r="C63"/>
  <c r="D51"/>
  <c r="C93"/>
  <c r="C114" s="1"/>
  <c r="C76"/>
  <c r="D71" l="1"/>
  <c r="E71" s="1"/>
  <c r="F71" s="1"/>
  <c r="D88"/>
  <c r="D58"/>
  <c r="E58" s="1"/>
  <c r="C116"/>
  <c r="C120"/>
  <c r="D84"/>
  <c r="E84" s="1"/>
  <c r="F84" s="1"/>
  <c r="G84" s="1"/>
  <c r="C105"/>
  <c r="D105" s="1"/>
  <c r="E105" s="1"/>
  <c r="F105" s="1"/>
  <c r="G105" s="1"/>
  <c r="H105" s="1"/>
  <c r="D64"/>
  <c r="C97"/>
  <c r="G116"/>
  <c r="G120"/>
  <c r="C81"/>
  <c r="D81" s="1"/>
  <c r="E81" s="1"/>
  <c r="F81" s="1"/>
  <c r="G81" s="1"/>
  <c r="C80"/>
  <c r="D80" s="1"/>
  <c r="E80" s="1"/>
  <c r="F80" s="1"/>
  <c r="G80" s="1"/>
  <c r="C100"/>
  <c r="D68"/>
  <c r="E68" s="1"/>
  <c r="F68" s="1"/>
  <c r="C85"/>
  <c r="D59"/>
  <c r="E59" s="1"/>
  <c r="D72"/>
  <c r="E72" s="1"/>
  <c r="D89"/>
  <c r="H120"/>
  <c r="H15"/>
  <c r="C128" s="1"/>
  <c r="D63"/>
  <c r="C96"/>
  <c r="E51"/>
  <c r="D93"/>
  <c r="D114" s="1"/>
  <c r="D76"/>
  <c r="G26"/>
  <c r="H21"/>
  <c r="H23" s="1"/>
  <c r="H26" s="1"/>
  <c r="E50"/>
  <c r="D75"/>
  <c r="D92"/>
  <c r="D113" s="1"/>
  <c r="I22" i="1"/>
  <c r="I23" s="1"/>
  <c r="E108" i="2"/>
  <c r="C118" l="1"/>
  <c r="C122"/>
  <c r="E88"/>
  <c r="F88" s="1"/>
  <c r="G88" s="1"/>
  <c r="D109"/>
  <c r="E109" s="1"/>
  <c r="F109" s="1"/>
  <c r="G109" s="1"/>
  <c r="H109" s="1"/>
  <c r="E63"/>
  <c r="D96"/>
  <c r="C101"/>
  <c r="D101" s="1"/>
  <c r="E101" s="1"/>
  <c r="F101" s="1"/>
  <c r="G101" s="1"/>
  <c r="H101" s="1"/>
  <c r="C102"/>
  <c r="C121"/>
  <c r="C117"/>
  <c r="I26"/>
  <c r="I27" s="1"/>
  <c r="D110"/>
  <c r="E110" s="1"/>
  <c r="F110" s="1"/>
  <c r="E89"/>
  <c r="E92"/>
  <c r="E75"/>
  <c r="F75" s="1"/>
  <c r="E76"/>
  <c r="F76" s="1"/>
  <c r="E93"/>
  <c r="C106"/>
  <c r="D106" s="1"/>
  <c r="E106" s="1"/>
  <c r="F106" s="1"/>
  <c r="G106" s="1"/>
  <c r="H106" s="1"/>
  <c r="D85"/>
  <c r="E85" s="1"/>
  <c r="F85" s="1"/>
  <c r="G85" s="1"/>
  <c r="E64"/>
  <c r="D97"/>
  <c r="F72"/>
  <c r="F93" l="1"/>
  <c r="E114"/>
  <c r="F114" s="1"/>
  <c r="G114" s="1"/>
  <c r="H114" s="1"/>
  <c r="D121"/>
  <c r="D117"/>
  <c r="F64"/>
  <c r="F97" s="1"/>
  <c r="E97"/>
  <c r="F89"/>
  <c r="G89" s="1"/>
  <c r="D118"/>
  <c r="D122"/>
  <c r="F63"/>
  <c r="F96" s="1"/>
  <c r="E96"/>
  <c r="F92"/>
  <c r="G92" s="1"/>
  <c r="E113"/>
  <c r="F113" s="1"/>
  <c r="G113" s="1"/>
  <c r="H113" s="1"/>
  <c r="G110"/>
  <c r="H110" s="1"/>
  <c r="D102"/>
  <c r="E102" s="1"/>
  <c r="F102" s="1"/>
  <c r="G102" s="1"/>
  <c r="H102" s="1"/>
  <c r="E117" l="1"/>
  <c r="E121"/>
  <c r="G93"/>
  <c r="G96"/>
  <c r="G121" s="1"/>
  <c r="H121" s="1"/>
  <c r="F121"/>
  <c r="F117"/>
  <c r="G117" s="1"/>
  <c r="H117" s="1"/>
  <c r="E122"/>
  <c r="E118"/>
  <c r="F122"/>
  <c r="F118"/>
  <c r="G118" s="1"/>
  <c r="H118" s="1"/>
  <c r="C129" s="1"/>
  <c r="G97"/>
  <c r="G122" s="1"/>
  <c r="H122" s="1"/>
</calcChain>
</file>

<file path=xl/sharedStrings.xml><?xml version="1.0" encoding="utf-8"?>
<sst xmlns="http://schemas.openxmlformats.org/spreadsheetml/2006/main" count="212" uniqueCount="79">
  <si>
    <t>€</t>
  </si>
  <si>
    <t>Consommation moyenne</t>
  </si>
  <si>
    <t>unités/mois</t>
  </si>
  <si>
    <t>Mois</t>
  </si>
  <si>
    <t>Remise</t>
  </si>
  <si>
    <t>Janvier</t>
  </si>
  <si>
    <t>Février</t>
  </si>
  <si>
    <t>Mars</t>
  </si>
  <si>
    <t>Avril</t>
  </si>
  <si>
    <t>Mai</t>
  </si>
  <si>
    <t>Juin</t>
  </si>
  <si>
    <t>Prix d'article (hors remise)</t>
  </si>
  <si>
    <t>Coût d'achat</t>
  </si>
  <si>
    <t>Stock initial</t>
  </si>
  <si>
    <t>Stock final</t>
  </si>
  <si>
    <t>Stock minimum</t>
  </si>
  <si>
    <t>Coût des stocks</t>
  </si>
  <si>
    <t>Coût de possession</t>
  </si>
  <si>
    <t>par mois</t>
  </si>
  <si>
    <t>Total</t>
  </si>
  <si>
    <t>Coût de passation</t>
  </si>
  <si>
    <t>Coût total</t>
  </si>
  <si>
    <t>Corrigé Prector</t>
  </si>
  <si>
    <t>Tableau de remise</t>
  </si>
  <si>
    <t>Commandes</t>
  </si>
  <si>
    <t>Question 1</t>
  </si>
  <si>
    <t>Question 2</t>
  </si>
  <si>
    <t>Si on ne passe pas de commande en janvier, le stock final est de 280</t>
  </si>
  <si>
    <t>Pour le ramener au stock minimum de 320, il faut passer une commande de 40 (ou plus)</t>
  </si>
  <si>
    <t>Pour trouver le plan optimal, on peut procéder par essais successifs</t>
  </si>
  <si>
    <t>en passant des commandes en priorité les mois de plus fortes remises</t>
  </si>
  <si>
    <t>On peut aussi utiliser le solveur (menu Outils)</t>
  </si>
  <si>
    <t>€/commande</t>
  </si>
  <si>
    <t>Stock disponible</t>
  </si>
  <si>
    <t>Quantité commandée</t>
  </si>
  <si>
    <t>Pour février : 2 solutions</t>
  </si>
  <si>
    <t>- soit on commande en janvier pour janvier et février</t>
  </si>
  <si>
    <t>- soit on commande en janvier pour janvier et en février pour février</t>
  </si>
  <si>
    <t>Coût cumulé</t>
  </si>
  <si>
    <t>Stock disponible final</t>
  </si>
  <si>
    <t>Prix</t>
  </si>
  <si>
    <t>Taux de possession</t>
  </si>
  <si>
    <t>€/mois</t>
  </si>
  <si>
    <t>Prix d'achat</t>
  </si>
  <si>
    <t>Pour mars : 3 solutions</t>
  </si>
  <si>
    <t>- soit on a passé une commande en janvier pour les mois de janvier à mars</t>
  </si>
  <si>
    <t>- soit on retient la meilleure solution pour janvier-février et on passe une commande en mars</t>
  </si>
  <si>
    <t>- soit on passe une commande pour janvier et une commande pour février-mars</t>
  </si>
  <si>
    <t>Pour avril : 4 solutions</t>
  </si>
  <si>
    <t>- soit on a passé une commande en janvier pour les mois de janvier à avril</t>
  </si>
  <si>
    <t>- soit on passe une commande pour janvier et une commande pour février-avril</t>
  </si>
  <si>
    <t>- soit on retient la meilleure solution pour janvier-février et on passe une commande pour mars-avril</t>
  </si>
  <si>
    <t>- soit on retient la meilleure solution pour janvier-mars et on passe une commande en avril</t>
  </si>
  <si>
    <t>- soit on a passé une commande en janvier pour les mois de janvier à mai</t>
  </si>
  <si>
    <t>- soit on passe une commande pour janvier et une commande pour février-mai</t>
  </si>
  <si>
    <t>- soit on retient la meilleure solution pour janvier-février et on passe une commande pour mars-mai</t>
  </si>
  <si>
    <t>- soit on retient la meilleure solution pour janvier-mars et on passe une commande pour avril-mai</t>
  </si>
  <si>
    <t>- soit on retient la meilleure solution pour janvier-avril et on passe une commande en mai</t>
  </si>
  <si>
    <t>Pour mai : 5 solutions</t>
  </si>
  <si>
    <t>Pour juin : 6 solutions</t>
  </si>
  <si>
    <t>- soit on a passé une commande en janvier pour les mois de janvier à juin</t>
  </si>
  <si>
    <t>- soit on passe une commande pour janvier et une commande pour février-juin</t>
  </si>
  <si>
    <t>- soit on retient la meilleure solution pour janvier-février et on passe une commande pour mars-juin</t>
  </si>
  <si>
    <t>- soit on retient la meilleure solution pour janvier-mars et on passe une commande pour avril-juin</t>
  </si>
  <si>
    <t>- soit on retient la meilleure solution pour janvier-avril et on passe une commande pour mai-juin</t>
  </si>
  <si>
    <t>- soit on retient la meilleure solution pour janvier-mai et on passe une commande en juin</t>
  </si>
  <si>
    <t>une commande de</t>
  </si>
  <si>
    <t>en janvier</t>
  </si>
  <si>
    <t>en mai</t>
  </si>
  <si>
    <t>et une commande de</t>
  </si>
  <si>
    <t>Coût de détention du stock de sécurité</t>
  </si>
  <si>
    <t>COUT TOTAL</t>
  </si>
  <si>
    <t>Pour janvier : une solution</t>
  </si>
  <si>
    <t>Principe : on progresse de mois en mois en évaluant les diverses solutions pour satisfaire la demande</t>
  </si>
  <si>
    <t>On voit que la solution qui conduit au coût minimum consiste à passer</t>
  </si>
  <si>
    <t>OPTIMISATION</t>
  </si>
  <si>
    <t>Coût de commande</t>
  </si>
  <si>
    <t>Méthodes des essais-erreurs</t>
  </si>
  <si>
    <t>entrer des valeurs dans la ligne commande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</si>
</sst>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5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2" borderId="0" xfId="0" applyFont="1" applyFill="1"/>
    <xf numFmtId="0" fontId="0" fillId="0" borderId="1" xfId="0" applyBorder="1" applyAlignment="1">
      <alignment horizontal="center"/>
    </xf>
    <xf numFmtId="9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quotePrefix="1" applyFill="1" applyBorder="1" applyAlignment="1">
      <alignment horizontal="left"/>
    </xf>
    <xf numFmtId="1" fontId="0" fillId="3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0" xfId="0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7" xfId="0" applyFont="1" applyBorder="1" applyAlignment="1">
      <alignment horizontal="right"/>
    </xf>
    <xf numFmtId="0" fontId="0" fillId="0" borderId="7" xfId="0" applyFill="1" applyBorder="1" applyAlignment="1">
      <alignment horizontal="left"/>
    </xf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8" xfId="0" applyBorder="1"/>
    <xf numFmtId="0" fontId="0" fillId="0" borderId="8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0" fillId="0" borderId="5" xfId="0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workbookViewId="0"/>
  </sheetViews>
  <sheetFormatPr baseColWidth="10" defaultRowHeight="12.75"/>
  <cols>
    <col min="1" max="1" width="8.140625" customWidth="1"/>
    <col min="2" max="2" width="24" customWidth="1"/>
  </cols>
  <sheetData>
    <row r="1" spans="1:9">
      <c r="A1" s="2" t="s">
        <v>22</v>
      </c>
      <c r="B1" s="2"/>
    </row>
    <row r="3" spans="1:9">
      <c r="B3" s="8" t="s">
        <v>11</v>
      </c>
      <c r="C3" s="5">
        <v>50</v>
      </c>
      <c r="D3" t="s">
        <v>0</v>
      </c>
    </row>
    <row r="4" spans="1:9">
      <c r="B4" s="9" t="s">
        <v>1</v>
      </c>
      <c r="C4" s="5">
        <v>320</v>
      </c>
      <c r="D4" t="s">
        <v>2</v>
      </c>
    </row>
    <row r="5" spans="1:9">
      <c r="B5" s="10" t="s">
        <v>41</v>
      </c>
      <c r="C5" s="4">
        <v>0.02</v>
      </c>
      <c r="D5" t="s">
        <v>18</v>
      </c>
    </row>
    <row r="7" spans="1:9">
      <c r="B7" s="6" t="s">
        <v>23</v>
      </c>
    </row>
    <row r="8" spans="1:9">
      <c r="B8" s="12" t="s">
        <v>3</v>
      </c>
      <c r="C8" s="13" t="s">
        <v>5</v>
      </c>
      <c r="D8" s="13" t="s">
        <v>6</v>
      </c>
      <c r="E8" s="13" t="s">
        <v>7</v>
      </c>
      <c r="F8" s="13" t="s">
        <v>8</v>
      </c>
      <c r="G8" s="13" t="s">
        <v>9</v>
      </c>
      <c r="H8" s="13" t="s">
        <v>10</v>
      </c>
    </row>
    <row r="9" spans="1:9">
      <c r="B9" s="7" t="s">
        <v>4</v>
      </c>
      <c r="C9" s="4">
        <v>0.06</v>
      </c>
      <c r="D9" s="4">
        <v>0</v>
      </c>
      <c r="E9" s="4">
        <v>0.04</v>
      </c>
      <c r="F9" s="4">
        <v>0</v>
      </c>
      <c r="G9" s="4">
        <v>0.06</v>
      </c>
      <c r="H9" s="4">
        <v>0.02</v>
      </c>
    </row>
    <row r="10" spans="1:9">
      <c r="B10" s="7" t="s">
        <v>40</v>
      </c>
      <c r="C10" s="29">
        <f t="shared" ref="C10:H10" si="0">$C$3*(1-C9)</f>
        <v>47</v>
      </c>
      <c r="D10" s="29">
        <f t="shared" si="0"/>
        <v>50</v>
      </c>
      <c r="E10" s="29">
        <f t="shared" si="0"/>
        <v>48</v>
      </c>
      <c r="F10" s="29">
        <f t="shared" si="0"/>
        <v>50</v>
      </c>
      <c r="G10" s="29">
        <f t="shared" si="0"/>
        <v>47</v>
      </c>
      <c r="H10" s="29">
        <f t="shared" si="0"/>
        <v>49</v>
      </c>
    </row>
    <row r="12" spans="1:9">
      <c r="B12" s="7" t="s">
        <v>15</v>
      </c>
      <c r="C12" s="5">
        <f>C4</f>
        <v>320</v>
      </c>
    </row>
    <row r="13" spans="1:9">
      <c r="B13" s="7" t="s">
        <v>17</v>
      </c>
      <c r="C13" s="5">
        <f>C3*C5</f>
        <v>1</v>
      </c>
      <c r="D13" t="s">
        <v>42</v>
      </c>
    </row>
    <row r="15" spans="1:9">
      <c r="B15" s="14" t="s">
        <v>3</v>
      </c>
      <c r="C15" s="13" t="s">
        <v>5</v>
      </c>
      <c r="D15" s="13" t="s">
        <v>6</v>
      </c>
      <c r="E15" s="13" t="s">
        <v>7</v>
      </c>
      <c r="F15" s="13" t="s">
        <v>8</v>
      </c>
      <c r="G15" s="13" t="s">
        <v>9</v>
      </c>
      <c r="H15" s="13" t="s">
        <v>10</v>
      </c>
      <c r="I15" s="13" t="s">
        <v>19</v>
      </c>
    </row>
    <row r="16" spans="1:9">
      <c r="B16" s="8" t="s">
        <v>1</v>
      </c>
      <c r="C16" s="5">
        <f>C4</f>
        <v>320</v>
      </c>
      <c r="D16" s="5">
        <f>C16</f>
        <v>320</v>
      </c>
      <c r="E16" s="5">
        <f>D16</f>
        <v>320</v>
      </c>
      <c r="F16" s="5">
        <f>E16</f>
        <v>320</v>
      </c>
      <c r="G16" s="5">
        <f>F16</f>
        <v>320</v>
      </c>
      <c r="H16" s="5">
        <f>G16</f>
        <v>320</v>
      </c>
      <c r="I16" s="3"/>
    </row>
    <row r="17" spans="2:9">
      <c r="B17" s="9" t="s">
        <v>13</v>
      </c>
      <c r="C17" s="5">
        <v>600</v>
      </c>
      <c r="D17" s="3">
        <f>C19</f>
        <v>639.99999999847205</v>
      </c>
      <c r="E17" s="3">
        <f>D19</f>
        <v>319.99999999847205</v>
      </c>
      <c r="F17" s="3">
        <f>E19</f>
        <v>639.99999999847205</v>
      </c>
      <c r="G17" s="3">
        <f>F19</f>
        <v>319.99999999847205</v>
      </c>
      <c r="H17" s="3">
        <f>G19</f>
        <v>639.99999999847205</v>
      </c>
      <c r="I17" s="3"/>
    </row>
    <row r="18" spans="2:9">
      <c r="B18" s="8" t="s">
        <v>24</v>
      </c>
      <c r="C18" s="20">
        <v>359.99999999847205</v>
      </c>
      <c r="D18" s="19">
        <v>0</v>
      </c>
      <c r="E18" s="19">
        <v>640</v>
      </c>
      <c r="F18" s="19">
        <v>0</v>
      </c>
      <c r="G18" s="19">
        <v>640</v>
      </c>
      <c r="H18" s="19">
        <v>0</v>
      </c>
      <c r="I18" s="3"/>
    </row>
    <row r="19" spans="2:9">
      <c r="B19" s="9" t="s">
        <v>14</v>
      </c>
      <c r="C19" s="3">
        <f t="shared" ref="C19:H19" si="1">C17+C18-C16</f>
        <v>639.99999999847205</v>
      </c>
      <c r="D19" s="3">
        <f t="shared" si="1"/>
        <v>319.99999999847205</v>
      </c>
      <c r="E19" s="3">
        <f t="shared" si="1"/>
        <v>639.99999999847205</v>
      </c>
      <c r="F19" s="3">
        <f t="shared" si="1"/>
        <v>319.99999999847205</v>
      </c>
      <c r="G19" s="3">
        <f t="shared" si="1"/>
        <v>639.99999999847205</v>
      </c>
      <c r="H19" s="3">
        <f t="shared" si="1"/>
        <v>319.99999999847205</v>
      </c>
      <c r="I19" s="3"/>
    </row>
    <row r="20" spans="2:9">
      <c r="B20" s="10" t="s">
        <v>15</v>
      </c>
      <c r="C20" s="3">
        <f t="shared" ref="C20:H20" si="2">C16</f>
        <v>320</v>
      </c>
      <c r="D20" s="3">
        <f t="shared" si="2"/>
        <v>320</v>
      </c>
      <c r="E20" s="3">
        <f t="shared" si="2"/>
        <v>320</v>
      </c>
      <c r="F20" s="3">
        <f t="shared" si="2"/>
        <v>320</v>
      </c>
      <c r="G20" s="3">
        <f t="shared" si="2"/>
        <v>320</v>
      </c>
      <c r="H20" s="3">
        <f t="shared" si="2"/>
        <v>320</v>
      </c>
      <c r="I20" s="3"/>
    </row>
    <row r="21" spans="2:9">
      <c r="B21" s="7" t="s">
        <v>12</v>
      </c>
      <c r="C21" s="3">
        <f t="shared" ref="C21:H21" si="3">C18*C10</f>
        <v>16919.999999928186</v>
      </c>
      <c r="D21" s="3">
        <f t="shared" si="3"/>
        <v>0</v>
      </c>
      <c r="E21" s="3">
        <f t="shared" si="3"/>
        <v>30720</v>
      </c>
      <c r="F21" s="3">
        <f t="shared" si="3"/>
        <v>0</v>
      </c>
      <c r="G21" s="3">
        <f t="shared" si="3"/>
        <v>30080</v>
      </c>
      <c r="H21" s="3">
        <f t="shared" si="3"/>
        <v>0</v>
      </c>
      <c r="I21" s="3">
        <f>SUM(C21:H21)</f>
        <v>77719.999999928186</v>
      </c>
    </row>
    <row r="22" spans="2:9">
      <c r="B22" s="7" t="s">
        <v>16</v>
      </c>
      <c r="C22" s="3">
        <f t="shared" ref="C22:H22" si="4">C19*$C$13</f>
        <v>639.99999999847205</v>
      </c>
      <c r="D22" s="3">
        <f t="shared" si="4"/>
        <v>319.99999999847205</v>
      </c>
      <c r="E22" s="3">
        <f t="shared" si="4"/>
        <v>639.99999999847205</v>
      </c>
      <c r="F22" s="3">
        <f t="shared" si="4"/>
        <v>319.99999999847205</v>
      </c>
      <c r="G22" s="3">
        <f t="shared" si="4"/>
        <v>639.99999999847205</v>
      </c>
      <c r="H22" s="3">
        <f t="shared" si="4"/>
        <v>319.99999999847205</v>
      </c>
      <c r="I22" s="3">
        <f>SUM(C22:H22)</f>
        <v>2879.9999999908323</v>
      </c>
    </row>
    <row r="23" spans="2:9">
      <c r="B23" s="21" t="s">
        <v>21</v>
      </c>
      <c r="C23" s="3"/>
      <c r="D23" s="3"/>
      <c r="E23" s="3"/>
      <c r="F23" s="3"/>
      <c r="G23" s="3"/>
      <c r="H23" s="3"/>
      <c r="I23" s="15">
        <f>I21+I22</f>
        <v>80599.999999919019</v>
      </c>
    </row>
    <row r="25" spans="2:9">
      <c r="B25" s="17" t="s">
        <v>25</v>
      </c>
      <c r="C25" t="s">
        <v>27</v>
      </c>
    </row>
    <row r="26" spans="2:9">
      <c r="C26" t="s">
        <v>28</v>
      </c>
    </row>
    <row r="28" spans="2:9">
      <c r="B28" s="18" t="s">
        <v>26</v>
      </c>
      <c r="C28" t="s">
        <v>29</v>
      </c>
    </row>
    <row r="29" spans="2:9">
      <c r="C29" t="s">
        <v>30</v>
      </c>
    </row>
    <row r="30" spans="2:9">
      <c r="C30" t="s">
        <v>31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29"/>
  <sheetViews>
    <sheetView workbookViewId="0">
      <selection activeCell="E22" sqref="E22"/>
    </sheetView>
  </sheetViews>
  <sheetFormatPr baseColWidth="10" defaultRowHeight="12.75"/>
  <cols>
    <col min="1" max="1" width="11.85546875" customWidth="1"/>
    <col min="2" max="2" width="22.85546875" customWidth="1"/>
  </cols>
  <sheetData>
    <row r="1" spans="1:8">
      <c r="A1" s="2" t="s">
        <v>22</v>
      </c>
      <c r="B1" s="2"/>
    </row>
    <row r="3" spans="1:8">
      <c r="B3" s="8" t="s">
        <v>11</v>
      </c>
      <c r="C3" s="5">
        <v>50</v>
      </c>
      <c r="D3" s="30" t="s">
        <v>0</v>
      </c>
    </row>
    <row r="4" spans="1:8">
      <c r="B4" s="9" t="s">
        <v>1</v>
      </c>
      <c r="C4" s="5">
        <v>320</v>
      </c>
      <c r="D4" s="30" t="s">
        <v>2</v>
      </c>
    </row>
    <row r="5" spans="1:8">
      <c r="B5" s="10" t="s">
        <v>41</v>
      </c>
      <c r="C5" s="4">
        <v>0.02</v>
      </c>
      <c r="D5" s="30" t="s">
        <v>18</v>
      </c>
    </row>
    <row r="6" spans="1:8">
      <c r="B6" s="9" t="s">
        <v>20</v>
      </c>
      <c r="C6" s="5">
        <v>1000</v>
      </c>
      <c r="D6" t="s">
        <v>32</v>
      </c>
    </row>
    <row r="7" spans="1:8">
      <c r="B7" s="9" t="s">
        <v>17</v>
      </c>
      <c r="C7" s="5">
        <f>C3*C5</f>
        <v>1</v>
      </c>
      <c r="D7" t="s">
        <v>42</v>
      </c>
    </row>
    <row r="8" spans="1:8">
      <c r="B8" s="7" t="s">
        <v>13</v>
      </c>
      <c r="C8" s="5">
        <v>600</v>
      </c>
    </row>
    <row r="9" spans="1:8">
      <c r="B9" s="11"/>
      <c r="C9" s="23"/>
    </row>
    <row r="10" spans="1:8">
      <c r="B10" s="6" t="s">
        <v>23</v>
      </c>
    </row>
    <row r="11" spans="1:8">
      <c r="B11" s="12" t="s">
        <v>3</v>
      </c>
      <c r="C11" s="13" t="s">
        <v>5</v>
      </c>
      <c r="D11" s="13" t="s">
        <v>6</v>
      </c>
      <c r="E11" s="13" t="s">
        <v>7</v>
      </c>
      <c r="F11" s="13" t="s">
        <v>8</v>
      </c>
      <c r="G11" s="13" t="s">
        <v>9</v>
      </c>
      <c r="H11" s="13" t="s">
        <v>10</v>
      </c>
    </row>
    <row r="12" spans="1:8">
      <c r="B12" s="7" t="s">
        <v>4</v>
      </c>
      <c r="C12" s="4">
        <v>0.06</v>
      </c>
      <c r="D12" s="4">
        <v>0</v>
      </c>
      <c r="E12" s="4">
        <v>0.04</v>
      </c>
      <c r="F12" s="4">
        <v>0</v>
      </c>
      <c r="G12" s="4">
        <v>0.06</v>
      </c>
      <c r="H12" s="4">
        <v>0.02</v>
      </c>
    </row>
    <row r="13" spans="1:8">
      <c r="B13" s="7" t="s">
        <v>43</v>
      </c>
      <c r="C13" s="29">
        <f t="shared" ref="C13:H13" si="0">$C$3*(1-C12)</f>
        <v>47</v>
      </c>
      <c r="D13" s="29">
        <f t="shared" si="0"/>
        <v>50</v>
      </c>
      <c r="E13" s="29">
        <f t="shared" si="0"/>
        <v>48</v>
      </c>
      <c r="F13" s="29">
        <f t="shared" si="0"/>
        <v>50</v>
      </c>
      <c r="G13" s="29">
        <f t="shared" si="0"/>
        <v>47</v>
      </c>
      <c r="H13" s="29">
        <f t="shared" si="0"/>
        <v>49</v>
      </c>
    </row>
    <row r="14" spans="1:8">
      <c r="B14" s="7" t="s">
        <v>1</v>
      </c>
      <c r="C14" s="3">
        <f>C4</f>
        <v>320</v>
      </c>
      <c r="D14" s="3">
        <f>C14</f>
        <v>320</v>
      </c>
      <c r="E14" s="3">
        <f>D14</f>
        <v>320</v>
      </c>
      <c r="F14" s="3">
        <f>E14</f>
        <v>320</v>
      </c>
      <c r="G14" s="3">
        <f>F14</f>
        <v>320</v>
      </c>
      <c r="H14" s="3">
        <f>G14</f>
        <v>320</v>
      </c>
    </row>
    <row r="15" spans="1:8">
      <c r="B15" s="7" t="s">
        <v>15</v>
      </c>
      <c r="C15" s="3">
        <f t="shared" ref="C15:H15" si="1">C14</f>
        <v>320</v>
      </c>
      <c r="D15" s="3">
        <f t="shared" si="1"/>
        <v>320</v>
      </c>
      <c r="E15" s="3">
        <f t="shared" si="1"/>
        <v>320</v>
      </c>
      <c r="F15" s="3">
        <f t="shared" si="1"/>
        <v>320</v>
      </c>
      <c r="G15" s="3">
        <f t="shared" si="1"/>
        <v>320</v>
      </c>
      <c r="H15" s="3">
        <f t="shared" si="1"/>
        <v>320</v>
      </c>
    </row>
    <row r="16" spans="1:8">
      <c r="B16" s="7" t="s">
        <v>33</v>
      </c>
      <c r="C16" s="3">
        <f>C8-C14-C15</f>
        <v>-40</v>
      </c>
      <c r="D16" s="26"/>
      <c r="E16" s="27"/>
      <c r="F16" s="27"/>
      <c r="G16" s="27"/>
      <c r="H16" s="27"/>
    </row>
    <row r="17" spans="1:9">
      <c r="B17" s="43"/>
      <c r="C17" s="27"/>
      <c r="D17" s="38"/>
      <c r="E17" s="38"/>
      <c r="F17" s="38"/>
      <c r="G17" s="38"/>
      <c r="H17" s="38"/>
    </row>
    <row r="18" spans="1:9">
      <c r="B18" s="49" t="s">
        <v>77</v>
      </c>
      <c r="C18" s="38"/>
      <c r="D18" s="50" t="s">
        <v>78</v>
      </c>
      <c r="E18" s="38"/>
      <c r="F18" s="38"/>
      <c r="G18" s="38"/>
      <c r="H18" s="38"/>
    </row>
    <row r="19" spans="1:9">
      <c r="B19" s="11"/>
      <c r="C19" s="38"/>
      <c r="D19" s="38"/>
      <c r="E19" s="38"/>
      <c r="F19" s="38"/>
      <c r="G19" s="38"/>
      <c r="H19" s="38"/>
    </row>
    <row r="20" spans="1:9">
      <c r="B20" s="14" t="s">
        <v>3</v>
      </c>
      <c r="C20" s="13" t="s">
        <v>5</v>
      </c>
      <c r="D20" s="13" t="s">
        <v>6</v>
      </c>
      <c r="E20" s="13" t="s">
        <v>7</v>
      </c>
      <c r="F20" s="13" t="s">
        <v>8</v>
      </c>
      <c r="G20" s="13" t="s">
        <v>9</v>
      </c>
      <c r="H20" s="13" t="s">
        <v>10</v>
      </c>
      <c r="I20" s="13" t="s">
        <v>19</v>
      </c>
    </row>
    <row r="21" spans="1:9">
      <c r="B21" s="9" t="s">
        <v>13</v>
      </c>
      <c r="C21" s="5">
        <v>600</v>
      </c>
      <c r="D21" s="3">
        <f>C23</f>
        <v>1280</v>
      </c>
      <c r="E21" s="3">
        <f>D23</f>
        <v>960</v>
      </c>
      <c r="F21" s="3">
        <f>E23</f>
        <v>640</v>
      </c>
      <c r="G21" s="3">
        <f>F23</f>
        <v>320</v>
      </c>
      <c r="H21" s="3">
        <f>G23</f>
        <v>640</v>
      </c>
      <c r="I21" s="3"/>
    </row>
    <row r="22" spans="1:9">
      <c r="B22" s="8" t="s">
        <v>24</v>
      </c>
      <c r="C22" s="20">
        <v>1000</v>
      </c>
      <c r="D22" s="20">
        <v>0</v>
      </c>
      <c r="E22" s="20">
        <v>0</v>
      </c>
      <c r="F22" s="20">
        <v>0</v>
      </c>
      <c r="G22" s="20">
        <v>640</v>
      </c>
      <c r="H22" s="20">
        <v>0</v>
      </c>
      <c r="I22" s="3"/>
    </row>
    <row r="23" spans="1:9">
      <c r="B23" s="9" t="s">
        <v>14</v>
      </c>
      <c r="C23" s="3">
        <f t="shared" ref="C23:H23" si="2">C21+C22-C14</f>
        <v>1280</v>
      </c>
      <c r="D23" s="3">
        <f t="shared" si="2"/>
        <v>960</v>
      </c>
      <c r="E23" s="3">
        <f t="shared" si="2"/>
        <v>640</v>
      </c>
      <c r="F23" s="3">
        <f t="shared" si="2"/>
        <v>320</v>
      </c>
      <c r="G23" s="3">
        <f t="shared" si="2"/>
        <v>640</v>
      </c>
      <c r="H23" s="3">
        <f t="shared" si="2"/>
        <v>320</v>
      </c>
      <c r="I23" s="3"/>
    </row>
    <row r="24" spans="1:9">
      <c r="B24" s="7" t="s">
        <v>12</v>
      </c>
      <c r="C24" s="3">
        <f t="shared" ref="C24:H24" si="3">C22*C13</f>
        <v>47000</v>
      </c>
      <c r="D24" s="3">
        <f t="shared" si="3"/>
        <v>0</v>
      </c>
      <c r="E24" s="3">
        <f t="shared" si="3"/>
        <v>0</v>
      </c>
      <c r="F24" s="3">
        <f t="shared" si="3"/>
        <v>0</v>
      </c>
      <c r="G24" s="3">
        <f t="shared" si="3"/>
        <v>30080</v>
      </c>
      <c r="H24" s="3">
        <f t="shared" si="3"/>
        <v>0</v>
      </c>
      <c r="I24" s="3">
        <f>SUM(C24:H24)</f>
        <v>77080</v>
      </c>
    </row>
    <row r="25" spans="1:9">
      <c r="B25" s="7" t="s">
        <v>76</v>
      </c>
      <c r="C25" s="3">
        <f t="shared" ref="C25:H25" si="4">IF(C22&gt;0,$C$6,0)</f>
        <v>1000</v>
      </c>
      <c r="D25" s="3">
        <f t="shared" si="4"/>
        <v>0</v>
      </c>
      <c r="E25" s="3">
        <f t="shared" si="4"/>
        <v>0</v>
      </c>
      <c r="F25" s="3">
        <f t="shared" si="4"/>
        <v>0</v>
      </c>
      <c r="G25" s="3">
        <f t="shared" si="4"/>
        <v>1000</v>
      </c>
      <c r="H25" s="3">
        <f t="shared" si="4"/>
        <v>0</v>
      </c>
      <c r="I25" s="3">
        <f>SUM(C25:H25)</f>
        <v>2000</v>
      </c>
    </row>
    <row r="26" spans="1:9">
      <c r="B26" s="7" t="s">
        <v>16</v>
      </c>
      <c r="C26" s="3">
        <f t="shared" ref="C26:H26" si="5">C23*$C$7</f>
        <v>1280</v>
      </c>
      <c r="D26" s="3">
        <f t="shared" si="5"/>
        <v>960</v>
      </c>
      <c r="E26" s="3">
        <f t="shared" si="5"/>
        <v>640</v>
      </c>
      <c r="F26" s="3">
        <f t="shared" si="5"/>
        <v>320</v>
      </c>
      <c r="G26" s="3">
        <f t="shared" si="5"/>
        <v>640</v>
      </c>
      <c r="H26" s="3">
        <f t="shared" si="5"/>
        <v>320</v>
      </c>
      <c r="I26" s="3">
        <f>SUM(C26:H26)</f>
        <v>4160</v>
      </c>
    </row>
    <row r="27" spans="1:9">
      <c r="B27" s="21" t="s">
        <v>21</v>
      </c>
      <c r="C27" s="3"/>
      <c r="D27" s="3"/>
      <c r="E27" s="3"/>
      <c r="F27" s="3"/>
      <c r="G27" s="3"/>
      <c r="H27" s="3"/>
      <c r="I27" s="15">
        <f>I24+I25+I26</f>
        <v>83240</v>
      </c>
    </row>
    <row r="28" spans="1:9">
      <c r="B28" s="11"/>
      <c r="C28" s="38"/>
      <c r="D28" s="38"/>
      <c r="E28" s="38"/>
      <c r="F28" s="38"/>
      <c r="G28" s="38"/>
      <c r="H28" s="38"/>
    </row>
    <row r="29" spans="1:9">
      <c r="B29" s="11"/>
      <c r="C29" s="38"/>
      <c r="D29" s="38"/>
      <c r="E29" s="38"/>
      <c r="F29" s="38"/>
      <c r="G29" s="38"/>
      <c r="H29" s="38"/>
    </row>
    <row r="30" spans="1:9">
      <c r="B30" s="11"/>
      <c r="C30" s="38"/>
      <c r="D30" s="38"/>
      <c r="E30" s="38"/>
      <c r="F30" s="38"/>
      <c r="G30" s="38"/>
      <c r="H30" s="38"/>
    </row>
    <row r="31" spans="1:9">
      <c r="A31" s="6" t="s">
        <v>75</v>
      </c>
      <c r="B31" s="11"/>
      <c r="C31" s="38"/>
      <c r="D31" s="38"/>
      <c r="E31" s="38"/>
      <c r="F31" s="38"/>
      <c r="G31" s="38"/>
      <c r="H31" s="38"/>
    </row>
    <row r="32" spans="1:9">
      <c r="B32" s="42" t="s">
        <v>73</v>
      </c>
      <c r="C32" s="22"/>
      <c r="D32" s="22"/>
      <c r="E32" s="22"/>
      <c r="F32" s="22"/>
      <c r="G32" s="22"/>
      <c r="H32" s="22"/>
    </row>
    <row r="33" spans="1:8" ht="13.5" thickBot="1">
      <c r="B33" s="32"/>
      <c r="C33" s="33"/>
      <c r="D33" s="33"/>
      <c r="E33" s="33"/>
      <c r="F33" s="33"/>
      <c r="G33" s="33"/>
      <c r="H33" s="33"/>
    </row>
    <row r="34" spans="1:8" ht="13.5" thickTop="1">
      <c r="A34" s="35" t="s">
        <v>5</v>
      </c>
      <c r="B34" s="36" t="s">
        <v>72</v>
      </c>
      <c r="C34" s="45" t="s">
        <v>5</v>
      </c>
      <c r="D34" s="37"/>
      <c r="E34" s="37"/>
      <c r="F34" s="37"/>
      <c r="G34" s="37"/>
      <c r="H34" s="37"/>
    </row>
    <row r="35" spans="1:8">
      <c r="A35" s="22"/>
      <c r="B35" s="16" t="s">
        <v>34</v>
      </c>
      <c r="C35" s="3">
        <f>-C16</f>
        <v>40</v>
      </c>
      <c r="D35" s="22"/>
      <c r="E35" s="22"/>
      <c r="F35" s="22"/>
      <c r="G35" s="22"/>
      <c r="H35" s="22"/>
    </row>
    <row r="36" spans="1:8">
      <c r="A36" s="22"/>
      <c r="B36" s="16" t="s">
        <v>39</v>
      </c>
      <c r="C36" s="3">
        <f>C35+C16</f>
        <v>0</v>
      </c>
      <c r="D36" s="22"/>
      <c r="E36" s="22"/>
      <c r="F36" s="22"/>
      <c r="G36" s="22"/>
      <c r="H36" s="22"/>
    </row>
    <row r="37" spans="1:8" ht="13.5" thickBot="1">
      <c r="A37" s="39"/>
      <c r="B37" s="40" t="s">
        <v>38</v>
      </c>
      <c r="C37" s="47">
        <f>C35*C13+$C$6</f>
        <v>2880</v>
      </c>
      <c r="D37" s="39"/>
      <c r="E37" s="39"/>
      <c r="F37" s="39"/>
      <c r="G37" s="39"/>
      <c r="H37" s="39"/>
    </row>
    <row r="38" spans="1:8" ht="13.5" thickTop="1">
      <c r="A38" s="35" t="s">
        <v>6</v>
      </c>
      <c r="B38" s="41" t="s">
        <v>35</v>
      </c>
      <c r="C38" s="45" t="s">
        <v>5</v>
      </c>
      <c r="D38" s="45" t="s">
        <v>6</v>
      </c>
      <c r="E38" s="37"/>
      <c r="F38" s="37"/>
      <c r="G38" s="37"/>
      <c r="H38" s="37"/>
    </row>
    <row r="39" spans="1:8">
      <c r="A39" s="22"/>
      <c r="B39" s="28" t="s">
        <v>36</v>
      </c>
      <c r="C39" s="22"/>
      <c r="D39" s="22"/>
      <c r="E39" s="22"/>
      <c r="F39" s="22"/>
      <c r="G39" s="22"/>
      <c r="H39" s="22"/>
    </row>
    <row r="40" spans="1:8">
      <c r="A40" s="22"/>
      <c r="B40" s="16" t="s">
        <v>34</v>
      </c>
      <c r="C40" s="3">
        <f>C35+$D14</f>
        <v>360</v>
      </c>
      <c r="D40" s="1"/>
      <c r="E40" s="22"/>
      <c r="F40" s="22"/>
      <c r="G40" s="22"/>
      <c r="H40" s="22"/>
    </row>
    <row r="41" spans="1:8">
      <c r="A41" s="22"/>
      <c r="B41" s="16" t="s">
        <v>39</v>
      </c>
      <c r="C41" s="3">
        <f>$C$16+C40</f>
        <v>320</v>
      </c>
      <c r="D41" s="3">
        <f>C41-D14</f>
        <v>0</v>
      </c>
      <c r="E41" s="22"/>
      <c r="F41" s="22"/>
      <c r="G41" s="22"/>
      <c r="H41" s="22"/>
    </row>
    <row r="42" spans="1:8">
      <c r="A42" s="22"/>
      <c r="B42" s="16" t="s">
        <v>38</v>
      </c>
      <c r="C42" s="3">
        <f>C40*C13+$C$6</f>
        <v>17920</v>
      </c>
      <c r="D42" s="44">
        <f>C42+C41*$C$7</f>
        <v>18240</v>
      </c>
      <c r="E42" s="22"/>
      <c r="F42" s="22"/>
      <c r="G42" s="22"/>
      <c r="H42" s="22"/>
    </row>
    <row r="43" spans="1:8">
      <c r="A43" s="22"/>
      <c r="B43" s="28" t="s">
        <v>37</v>
      </c>
      <c r="C43" s="22"/>
      <c r="D43" s="22"/>
      <c r="E43" s="22"/>
      <c r="F43" s="22"/>
      <c r="G43" s="22"/>
      <c r="H43" s="22"/>
    </row>
    <row r="44" spans="1:8">
      <c r="A44" s="22"/>
      <c r="B44" s="16" t="s">
        <v>34</v>
      </c>
      <c r="C44" s="3">
        <f>C35</f>
        <v>40</v>
      </c>
      <c r="D44" s="3">
        <f>D$14</f>
        <v>320</v>
      </c>
      <c r="E44" s="22"/>
      <c r="F44" s="22"/>
      <c r="G44" s="22"/>
      <c r="H44" s="22"/>
    </row>
    <row r="45" spans="1:8">
      <c r="A45" s="22"/>
      <c r="B45" s="16" t="s">
        <v>39</v>
      </c>
      <c r="C45" s="3">
        <f>C44+C16</f>
        <v>0</v>
      </c>
      <c r="D45" s="3">
        <f>C45+D44-$D14</f>
        <v>0</v>
      </c>
      <c r="E45" s="22"/>
      <c r="F45" s="22"/>
      <c r="G45" s="22"/>
      <c r="H45" s="22"/>
    </row>
    <row r="46" spans="1:8" ht="13.5" thickBot="1">
      <c r="A46" s="39"/>
      <c r="B46" s="40" t="s">
        <v>38</v>
      </c>
      <c r="C46" s="46">
        <f>C37</f>
        <v>2880</v>
      </c>
      <c r="D46" s="47">
        <f>C46+D44*D13+C45*$C$7</f>
        <v>18880</v>
      </c>
      <c r="E46" s="39"/>
      <c r="F46" s="39"/>
      <c r="G46" s="39"/>
      <c r="H46" s="39"/>
    </row>
    <row r="47" spans="1:8" ht="13.5" thickTop="1">
      <c r="A47" s="35" t="s">
        <v>7</v>
      </c>
      <c r="B47" s="41" t="s">
        <v>44</v>
      </c>
      <c r="C47" s="45" t="s">
        <v>5</v>
      </c>
      <c r="D47" s="45" t="s">
        <v>6</v>
      </c>
      <c r="E47" s="45" t="s">
        <v>7</v>
      </c>
      <c r="F47" s="37"/>
      <c r="G47" s="37"/>
      <c r="H47" s="37"/>
    </row>
    <row r="48" spans="1:8">
      <c r="A48" s="22"/>
      <c r="B48" s="28" t="s">
        <v>45</v>
      </c>
      <c r="C48" s="22"/>
      <c r="D48" s="22"/>
      <c r="E48" s="22"/>
      <c r="F48" s="22"/>
      <c r="G48" s="22"/>
      <c r="H48" s="22"/>
    </row>
    <row r="49" spans="1:8">
      <c r="A49" s="22"/>
      <c r="B49" s="16" t="s">
        <v>34</v>
      </c>
      <c r="C49" s="3">
        <f>C35+D$14+E$14</f>
        <v>680</v>
      </c>
      <c r="D49" s="1"/>
      <c r="E49" s="1"/>
      <c r="F49" s="22"/>
      <c r="G49" s="22"/>
      <c r="H49" s="22"/>
    </row>
    <row r="50" spans="1:8">
      <c r="A50" s="22"/>
      <c r="B50" s="16" t="s">
        <v>39</v>
      </c>
      <c r="C50" s="3">
        <f>C49+C16</f>
        <v>640</v>
      </c>
      <c r="D50" s="3">
        <f>C50-D$14</f>
        <v>320</v>
      </c>
      <c r="E50" s="3">
        <f>D50-E$14</f>
        <v>0</v>
      </c>
      <c r="F50" s="22"/>
      <c r="G50" s="22"/>
      <c r="H50" s="22"/>
    </row>
    <row r="51" spans="1:8">
      <c r="A51" s="22"/>
      <c r="B51" s="16" t="s">
        <v>38</v>
      </c>
      <c r="C51" s="3">
        <f>C49*C13+C6</f>
        <v>32960</v>
      </c>
      <c r="D51" s="3">
        <f>C51+C50*$C$7</f>
        <v>33600</v>
      </c>
      <c r="E51" s="44">
        <f>D51+D50*$C$7</f>
        <v>33920</v>
      </c>
      <c r="F51" s="22"/>
      <c r="G51" s="22"/>
      <c r="H51" s="22"/>
    </row>
    <row r="52" spans="1:8">
      <c r="A52" s="22"/>
      <c r="B52" s="28" t="s">
        <v>47</v>
      </c>
      <c r="C52" s="22"/>
      <c r="D52" s="22"/>
      <c r="E52" s="22"/>
      <c r="F52" s="22"/>
      <c r="G52" s="22"/>
      <c r="H52" s="22"/>
    </row>
    <row r="53" spans="1:8">
      <c r="A53" s="22"/>
      <c r="B53" s="16" t="s">
        <v>34</v>
      </c>
      <c r="C53" s="3">
        <f>C35</f>
        <v>40</v>
      </c>
      <c r="D53" s="3">
        <f>D14+E14</f>
        <v>640</v>
      </c>
      <c r="E53" s="1"/>
      <c r="F53" s="22"/>
      <c r="G53" s="22"/>
      <c r="H53" s="22"/>
    </row>
    <row r="54" spans="1:8">
      <c r="A54" s="22"/>
      <c r="B54" s="16" t="s">
        <v>39</v>
      </c>
      <c r="C54" s="3">
        <f>C36</f>
        <v>0</v>
      </c>
      <c r="D54" s="3">
        <f>C54+D53-D14</f>
        <v>320</v>
      </c>
      <c r="E54" s="1"/>
      <c r="F54" s="22"/>
      <c r="G54" s="22"/>
      <c r="H54" s="22"/>
    </row>
    <row r="55" spans="1:8">
      <c r="A55" s="22"/>
      <c r="B55" s="16" t="s">
        <v>38</v>
      </c>
      <c r="C55" s="3">
        <f>C37</f>
        <v>2880</v>
      </c>
      <c r="D55" s="3">
        <f>C55+D53*D13+C54*$C$7</f>
        <v>34880</v>
      </c>
      <c r="E55" s="13">
        <f>D55+E53*E13+D54*$C$7</f>
        <v>35200</v>
      </c>
      <c r="F55" s="22"/>
      <c r="G55" s="22"/>
      <c r="H55" s="22"/>
    </row>
    <row r="56" spans="1:8">
      <c r="A56" s="22"/>
      <c r="B56" s="28" t="s">
        <v>46</v>
      </c>
      <c r="C56" s="22"/>
      <c r="D56" s="22"/>
      <c r="E56" s="22"/>
      <c r="F56" s="22"/>
      <c r="G56" s="22"/>
      <c r="H56" s="22"/>
    </row>
    <row r="57" spans="1:8">
      <c r="A57" s="22"/>
      <c r="B57" s="16" t="s">
        <v>34</v>
      </c>
      <c r="C57" s="3">
        <f>C40</f>
        <v>360</v>
      </c>
      <c r="D57" s="3"/>
      <c r="E57" s="3">
        <f>E14</f>
        <v>320</v>
      </c>
      <c r="F57" s="22"/>
      <c r="G57" s="22"/>
      <c r="H57" s="22"/>
    </row>
    <row r="58" spans="1:8">
      <c r="A58" s="22"/>
      <c r="B58" s="16" t="s">
        <v>39</v>
      </c>
      <c r="C58" s="3">
        <f>C41</f>
        <v>320</v>
      </c>
      <c r="D58" s="3">
        <f>D41</f>
        <v>0</v>
      </c>
      <c r="E58" s="3">
        <f>D58+E57-E14</f>
        <v>0</v>
      </c>
      <c r="F58" s="22"/>
      <c r="G58" s="22"/>
      <c r="H58" s="22"/>
    </row>
    <row r="59" spans="1:8" ht="13.5" thickBot="1">
      <c r="A59" s="39"/>
      <c r="B59" s="40" t="s">
        <v>38</v>
      </c>
      <c r="C59" s="46">
        <f>C42</f>
        <v>17920</v>
      </c>
      <c r="D59" s="46">
        <f>D42</f>
        <v>18240</v>
      </c>
      <c r="E59" s="47">
        <f>D59+E57*E13+$C$6</f>
        <v>34600</v>
      </c>
      <c r="F59" s="39"/>
      <c r="G59" s="39"/>
      <c r="H59" s="39"/>
    </row>
    <row r="60" spans="1:8" ht="13.5" thickTop="1">
      <c r="A60" s="35" t="s">
        <v>8</v>
      </c>
      <c r="B60" s="41" t="s">
        <v>48</v>
      </c>
      <c r="C60" s="45" t="s">
        <v>5</v>
      </c>
      <c r="D60" s="45" t="s">
        <v>6</v>
      </c>
      <c r="E60" s="45" t="s">
        <v>7</v>
      </c>
      <c r="F60" s="45" t="s">
        <v>8</v>
      </c>
      <c r="G60" s="37"/>
      <c r="H60" s="37"/>
    </row>
    <row r="61" spans="1:8">
      <c r="A61" s="22"/>
      <c r="B61" s="28" t="s">
        <v>49</v>
      </c>
      <c r="C61" s="22"/>
      <c r="D61" s="22"/>
      <c r="E61" s="22"/>
      <c r="F61" s="22"/>
      <c r="G61" s="22"/>
      <c r="H61" s="22"/>
    </row>
    <row r="62" spans="1:8">
      <c r="A62" s="22"/>
      <c r="B62" s="16" t="s">
        <v>34</v>
      </c>
      <c r="C62" s="3">
        <f>C49+F14</f>
        <v>1000</v>
      </c>
      <c r="D62" s="1"/>
      <c r="E62" s="1"/>
      <c r="F62" s="1"/>
      <c r="G62" s="22"/>
      <c r="H62" s="22"/>
    </row>
    <row r="63" spans="1:8">
      <c r="A63" s="22"/>
      <c r="B63" s="16" t="s">
        <v>39</v>
      </c>
      <c r="C63" s="3">
        <f>C62+$C$16</f>
        <v>960</v>
      </c>
      <c r="D63" s="3">
        <f>C63-$D14</f>
        <v>640</v>
      </c>
      <c r="E63" s="3">
        <f>D63-$E14</f>
        <v>320</v>
      </c>
      <c r="F63" s="3">
        <f>E63-$F14</f>
        <v>0</v>
      </c>
      <c r="G63" s="22"/>
      <c r="H63" s="22"/>
    </row>
    <row r="64" spans="1:8">
      <c r="A64" s="22"/>
      <c r="B64" s="16" t="s">
        <v>38</v>
      </c>
      <c r="C64" s="3">
        <f>C62*C$13+$C$6</f>
        <v>48000</v>
      </c>
      <c r="D64" s="3">
        <f>C64+C63*$C$7</f>
        <v>48960</v>
      </c>
      <c r="E64" s="3">
        <f>D64+D63*$C$7</f>
        <v>49600</v>
      </c>
      <c r="F64" s="44">
        <f>E64+E63*$C$7</f>
        <v>49920</v>
      </c>
      <c r="G64" s="22"/>
      <c r="H64" s="22"/>
    </row>
    <row r="65" spans="1:8">
      <c r="A65" s="22"/>
      <c r="B65" s="28" t="s">
        <v>50</v>
      </c>
      <c r="C65" s="22"/>
      <c r="D65" s="22"/>
      <c r="E65" s="22"/>
      <c r="F65" s="22"/>
      <c r="G65" s="22"/>
      <c r="H65" s="22"/>
    </row>
    <row r="66" spans="1:8">
      <c r="A66" s="22"/>
      <c r="B66" s="16" t="s">
        <v>34</v>
      </c>
      <c r="C66" s="3">
        <f>C53</f>
        <v>40</v>
      </c>
      <c r="D66" s="3">
        <f>D53+E14</f>
        <v>960</v>
      </c>
      <c r="E66" s="3"/>
      <c r="F66" s="3"/>
      <c r="G66" s="22"/>
      <c r="H66" s="22"/>
    </row>
    <row r="67" spans="1:8">
      <c r="A67" s="22"/>
      <c r="B67" s="16" t="s">
        <v>39</v>
      </c>
      <c r="C67" s="3">
        <f>C54</f>
        <v>0</v>
      </c>
      <c r="D67" s="3">
        <f>C67+D66-$D14</f>
        <v>640</v>
      </c>
      <c r="E67" s="3">
        <f>D67+E66-$E14</f>
        <v>320</v>
      </c>
      <c r="F67" s="3">
        <f>E67+F66-$F14</f>
        <v>0</v>
      </c>
      <c r="G67" s="22"/>
      <c r="H67" s="22"/>
    </row>
    <row r="68" spans="1:8">
      <c r="A68" s="22"/>
      <c r="B68" s="16" t="s">
        <v>38</v>
      </c>
      <c r="C68" s="3">
        <f>C55</f>
        <v>2880</v>
      </c>
      <c r="D68" s="3">
        <f>C68+D66*D13+$C$6</f>
        <v>51880</v>
      </c>
      <c r="E68" s="3">
        <f>D68+D67*$C$7</f>
        <v>52520</v>
      </c>
      <c r="F68" s="13">
        <f>E68+E67*$C$7</f>
        <v>52840</v>
      </c>
      <c r="G68" s="22"/>
      <c r="H68" s="22"/>
    </row>
    <row r="69" spans="1:8">
      <c r="A69" s="22"/>
      <c r="B69" s="28" t="s">
        <v>51</v>
      </c>
      <c r="C69" s="38"/>
      <c r="D69" s="38"/>
      <c r="E69" s="38"/>
      <c r="F69" s="38"/>
      <c r="G69" s="22"/>
      <c r="H69" s="22"/>
    </row>
    <row r="70" spans="1:8">
      <c r="A70" s="22"/>
      <c r="B70" s="16" t="s">
        <v>34</v>
      </c>
      <c r="C70" s="3">
        <f t="shared" ref="C70:D72" si="6">C40</f>
        <v>360</v>
      </c>
      <c r="D70" s="3">
        <f t="shared" si="6"/>
        <v>0</v>
      </c>
      <c r="E70" s="3">
        <f>E14+F14</f>
        <v>640</v>
      </c>
      <c r="F70" s="3"/>
      <c r="G70" s="22"/>
      <c r="H70" s="22"/>
    </row>
    <row r="71" spans="1:8">
      <c r="A71" s="22"/>
      <c r="B71" s="16" t="s">
        <v>39</v>
      </c>
      <c r="C71" s="3">
        <f t="shared" si="6"/>
        <v>320</v>
      </c>
      <c r="D71" s="3">
        <f t="shared" si="6"/>
        <v>0</v>
      </c>
      <c r="E71" s="3">
        <f>D71+E70-E14</f>
        <v>320</v>
      </c>
      <c r="F71" s="3">
        <f>E71+F70-F14</f>
        <v>0</v>
      </c>
      <c r="G71" s="22"/>
      <c r="H71" s="22"/>
    </row>
    <row r="72" spans="1:8">
      <c r="A72" s="22"/>
      <c r="B72" s="16" t="s">
        <v>38</v>
      </c>
      <c r="C72" s="3">
        <f t="shared" si="6"/>
        <v>17920</v>
      </c>
      <c r="D72" s="3">
        <f t="shared" si="6"/>
        <v>18240</v>
      </c>
      <c r="E72" s="3">
        <f>D72+E70*E13+$C$6</f>
        <v>49960</v>
      </c>
      <c r="F72" s="13">
        <f>E72+E71*$C$7</f>
        <v>50280</v>
      </c>
      <c r="G72" s="22"/>
      <c r="H72" s="22"/>
    </row>
    <row r="73" spans="1:8">
      <c r="A73" s="22"/>
      <c r="B73" s="28" t="s">
        <v>52</v>
      </c>
      <c r="C73" s="38"/>
      <c r="D73" s="38"/>
      <c r="E73" s="38"/>
      <c r="F73" s="38"/>
      <c r="G73" s="22"/>
      <c r="H73" s="22"/>
    </row>
    <row r="74" spans="1:8">
      <c r="A74" s="22"/>
      <c r="B74" s="16" t="s">
        <v>34</v>
      </c>
      <c r="C74" s="3">
        <f>C49</f>
        <v>680</v>
      </c>
      <c r="D74" s="3">
        <f>D49</f>
        <v>0</v>
      </c>
      <c r="E74" s="3">
        <f>E49</f>
        <v>0</v>
      </c>
      <c r="F74" s="3">
        <f>F14</f>
        <v>320</v>
      </c>
      <c r="G74" s="22"/>
      <c r="H74" s="22"/>
    </row>
    <row r="75" spans="1:8">
      <c r="A75" s="22"/>
      <c r="B75" s="16" t="s">
        <v>39</v>
      </c>
      <c r="C75" s="3">
        <f t="shared" ref="C75:E76" si="7">C50</f>
        <v>640</v>
      </c>
      <c r="D75" s="3">
        <f t="shared" si="7"/>
        <v>320</v>
      </c>
      <c r="E75" s="3">
        <f t="shared" si="7"/>
        <v>0</v>
      </c>
      <c r="F75" s="3">
        <f>E75+F74-F14</f>
        <v>0</v>
      </c>
      <c r="G75" s="22"/>
      <c r="H75" s="22"/>
    </row>
    <row r="76" spans="1:8" ht="13.5" thickBot="1">
      <c r="A76" s="39"/>
      <c r="B76" s="40" t="s">
        <v>38</v>
      </c>
      <c r="C76" s="46">
        <f t="shared" si="7"/>
        <v>32960</v>
      </c>
      <c r="D76" s="46">
        <f t="shared" si="7"/>
        <v>33600</v>
      </c>
      <c r="E76" s="46">
        <f t="shared" si="7"/>
        <v>33920</v>
      </c>
      <c r="F76" s="47">
        <f>E76+F74*F13+$C$6</f>
        <v>50920</v>
      </c>
      <c r="G76" s="39"/>
      <c r="H76" s="39"/>
    </row>
    <row r="77" spans="1:8" ht="13.5" thickTop="1">
      <c r="A77" s="35" t="s">
        <v>9</v>
      </c>
      <c r="B77" s="41" t="s">
        <v>58</v>
      </c>
      <c r="C77" s="45" t="s">
        <v>5</v>
      </c>
      <c r="D77" s="45" t="s">
        <v>6</v>
      </c>
      <c r="E77" s="45" t="s">
        <v>7</v>
      </c>
      <c r="F77" s="45" t="s">
        <v>8</v>
      </c>
      <c r="G77" s="45" t="s">
        <v>9</v>
      </c>
      <c r="H77" s="37"/>
    </row>
    <row r="78" spans="1:8">
      <c r="A78" s="22"/>
      <c r="B78" s="28" t="s">
        <v>53</v>
      </c>
      <c r="C78" s="22"/>
      <c r="D78" s="22"/>
      <c r="E78" s="22"/>
      <c r="F78" s="22"/>
      <c r="G78" s="22"/>
      <c r="H78" s="22"/>
    </row>
    <row r="79" spans="1:8">
      <c r="A79" s="22"/>
      <c r="B79" s="16" t="s">
        <v>34</v>
      </c>
      <c r="C79" s="3">
        <f>C62+G14</f>
        <v>1320</v>
      </c>
      <c r="D79" s="3"/>
      <c r="E79" s="3"/>
      <c r="F79" s="3"/>
      <c r="G79" s="3"/>
      <c r="H79" s="22"/>
    </row>
    <row r="80" spans="1:8">
      <c r="A80" s="22"/>
      <c r="B80" s="16" t="s">
        <v>39</v>
      </c>
      <c r="C80" s="3">
        <f>C79+$C$16</f>
        <v>1280</v>
      </c>
      <c r="D80" s="3">
        <f>C80-D$14</f>
        <v>960</v>
      </c>
      <c r="E80" s="3">
        <f>D80-E$14</f>
        <v>640</v>
      </c>
      <c r="F80" s="3">
        <f>E80-F$14</f>
        <v>320</v>
      </c>
      <c r="G80" s="3">
        <f>F80-G$14</f>
        <v>0</v>
      </c>
      <c r="H80" s="22"/>
    </row>
    <row r="81" spans="1:8">
      <c r="A81" s="22"/>
      <c r="B81" s="16" t="s">
        <v>38</v>
      </c>
      <c r="C81" s="3">
        <f>C79*C$13+$C$6</f>
        <v>63040</v>
      </c>
      <c r="D81" s="3">
        <f>C81+C80*$C$7</f>
        <v>64320</v>
      </c>
      <c r="E81" s="3">
        <f>D81+D80*$C$7</f>
        <v>65280</v>
      </c>
      <c r="F81" s="3">
        <f>E81+E80*$C$7</f>
        <v>65920</v>
      </c>
      <c r="G81" s="13">
        <f>F81+F80*$C$7</f>
        <v>66240</v>
      </c>
      <c r="H81" s="22"/>
    </row>
    <row r="82" spans="1:8">
      <c r="A82" s="22"/>
      <c r="B82" s="28" t="s">
        <v>54</v>
      </c>
      <c r="C82" s="38"/>
      <c r="D82" s="38"/>
      <c r="E82" s="38"/>
      <c r="F82" s="38"/>
      <c r="G82" s="38"/>
      <c r="H82" s="22"/>
    </row>
    <row r="83" spans="1:8">
      <c r="A83" s="22"/>
      <c r="B83" s="16" t="s">
        <v>34</v>
      </c>
      <c r="C83" s="3">
        <f>C66</f>
        <v>40</v>
      </c>
      <c r="D83" s="3">
        <f>D66+G14</f>
        <v>1280</v>
      </c>
      <c r="E83" s="3"/>
      <c r="F83" s="3"/>
      <c r="G83" s="3"/>
      <c r="H83" s="22"/>
    </row>
    <row r="84" spans="1:8">
      <c r="A84" s="22"/>
      <c r="B84" s="16" t="s">
        <v>39</v>
      </c>
      <c r="C84" s="3">
        <f>C67</f>
        <v>0</v>
      </c>
      <c r="D84" s="3">
        <f>C84+D83-D14</f>
        <v>960</v>
      </c>
      <c r="E84" s="3">
        <f>D84+E83-E14</f>
        <v>640</v>
      </c>
      <c r="F84" s="3">
        <f>E84+F83-F14</f>
        <v>320</v>
      </c>
      <c r="G84" s="3">
        <f>F84+G83-G14</f>
        <v>0</v>
      </c>
      <c r="H84" s="22"/>
    </row>
    <row r="85" spans="1:8">
      <c r="A85" s="22"/>
      <c r="B85" s="16" t="s">
        <v>38</v>
      </c>
      <c r="C85" s="3">
        <f>C68</f>
        <v>2880</v>
      </c>
      <c r="D85" s="3">
        <f>C85+D83*D13+$C$6</f>
        <v>67880</v>
      </c>
      <c r="E85" s="3">
        <f>D85+D84*$C$7</f>
        <v>68840</v>
      </c>
      <c r="F85" s="3">
        <f>E85+E84*$C$7</f>
        <v>69480</v>
      </c>
      <c r="G85" s="13">
        <f>F85+F84*$C$7</f>
        <v>69800</v>
      </c>
      <c r="H85" s="22"/>
    </row>
    <row r="86" spans="1:8">
      <c r="A86" s="22"/>
      <c r="B86" s="28" t="s">
        <v>55</v>
      </c>
      <c r="C86" s="38"/>
      <c r="D86" s="38"/>
      <c r="E86" s="38"/>
      <c r="F86" s="38"/>
      <c r="G86" s="38"/>
      <c r="H86" s="22"/>
    </row>
    <row r="87" spans="1:8">
      <c r="A87" s="22"/>
      <c r="B87" s="16" t="s">
        <v>34</v>
      </c>
      <c r="C87" s="3">
        <f t="shared" ref="C87:D89" si="8">C40</f>
        <v>360</v>
      </c>
      <c r="D87" s="3">
        <f t="shared" si="8"/>
        <v>0</v>
      </c>
      <c r="E87" s="3">
        <f>E14+F14+G14</f>
        <v>960</v>
      </c>
      <c r="F87" s="3"/>
      <c r="G87" s="3"/>
      <c r="H87" s="22"/>
    </row>
    <row r="88" spans="1:8">
      <c r="A88" s="22"/>
      <c r="B88" s="16" t="s">
        <v>39</v>
      </c>
      <c r="C88" s="3">
        <f t="shared" si="8"/>
        <v>320</v>
      </c>
      <c r="D88" s="3">
        <f t="shared" si="8"/>
        <v>0</v>
      </c>
      <c r="E88" s="3">
        <f>D88+E87-E14</f>
        <v>640</v>
      </c>
      <c r="F88" s="3">
        <f>E88+F87-F14</f>
        <v>320</v>
      </c>
      <c r="G88" s="3">
        <f>F88+G87-G14</f>
        <v>0</v>
      </c>
      <c r="H88" s="22"/>
    </row>
    <row r="89" spans="1:8">
      <c r="A89" s="22"/>
      <c r="B89" s="16" t="s">
        <v>38</v>
      </c>
      <c r="C89" s="3">
        <f t="shared" si="8"/>
        <v>17920</v>
      </c>
      <c r="D89" s="3">
        <f t="shared" si="8"/>
        <v>18240</v>
      </c>
      <c r="E89" s="3">
        <f>D89+E87*E13+$C$6</f>
        <v>65320</v>
      </c>
      <c r="F89" s="3">
        <f>E89+E88*$C$7</f>
        <v>65960</v>
      </c>
      <c r="G89" s="13">
        <f>F89+F88*$C$7</f>
        <v>66280</v>
      </c>
      <c r="H89" s="22"/>
    </row>
    <row r="90" spans="1:8">
      <c r="A90" s="22"/>
      <c r="B90" s="28" t="s">
        <v>56</v>
      </c>
      <c r="C90" s="38"/>
      <c r="D90" s="38"/>
      <c r="E90" s="38"/>
      <c r="F90" s="38"/>
      <c r="G90" s="38"/>
      <c r="H90" s="22"/>
    </row>
    <row r="91" spans="1:8">
      <c r="A91" s="22"/>
      <c r="B91" s="16" t="s">
        <v>34</v>
      </c>
      <c r="C91" s="3">
        <f>C49</f>
        <v>680</v>
      </c>
      <c r="D91" s="3">
        <f>D49</f>
        <v>0</v>
      </c>
      <c r="E91" s="3">
        <f>E49</f>
        <v>0</v>
      </c>
      <c r="F91" s="3">
        <f>F14+G14</f>
        <v>640</v>
      </c>
      <c r="G91" s="3"/>
      <c r="H91" s="22"/>
    </row>
    <row r="92" spans="1:8">
      <c r="A92" s="22"/>
      <c r="B92" s="16" t="s">
        <v>39</v>
      </c>
      <c r="C92" s="3">
        <f t="shared" ref="C92:E93" si="9">C50</f>
        <v>640</v>
      </c>
      <c r="D92" s="3">
        <f t="shared" si="9"/>
        <v>320</v>
      </c>
      <c r="E92" s="3">
        <f t="shared" si="9"/>
        <v>0</v>
      </c>
      <c r="F92" s="3">
        <f>E92+F91-F14</f>
        <v>320</v>
      </c>
      <c r="G92" s="3">
        <f>F92+G91-G14</f>
        <v>0</v>
      </c>
      <c r="H92" s="22"/>
    </row>
    <row r="93" spans="1:8">
      <c r="A93" s="22"/>
      <c r="B93" s="16" t="s">
        <v>38</v>
      </c>
      <c r="C93" s="3">
        <f t="shared" si="9"/>
        <v>32960</v>
      </c>
      <c r="D93" s="3">
        <f t="shared" si="9"/>
        <v>33600</v>
      </c>
      <c r="E93" s="3">
        <f t="shared" si="9"/>
        <v>33920</v>
      </c>
      <c r="F93" s="3">
        <f>E93+F91*F13+$C$6</f>
        <v>66920</v>
      </c>
      <c r="G93" s="13">
        <f>F93+F92*$C$7</f>
        <v>67240</v>
      </c>
      <c r="H93" s="22"/>
    </row>
    <row r="94" spans="1:8">
      <c r="A94" s="22"/>
      <c r="B94" s="28" t="s">
        <v>57</v>
      </c>
      <c r="C94" s="38"/>
      <c r="D94" s="38"/>
      <c r="E94" s="38"/>
      <c r="F94" s="38"/>
      <c r="G94" s="38"/>
      <c r="H94" s="22"/>
    </row>
    <row r="95" spans="1:8">
      <c r="A95" s="22"/>
      <c r="B95" s="16" t="s">
        <v>34</v>
      </c>
      <c r="C95" s="3">
        <f>C62</f>
        <v>1000</v>
      </c>
      <c r="D95" s="3">
        <f>D62</f>
        <v>0</v>
      </c>
      <c r="E95" s="3">
        <f>E62</f>
        <v>0</v>
      </c>
      <c r="F95" s="3">
        <f>F62</f>
        <v>0</v>
      </c>
      <c r="G95" s="3">
        <f>G14</f>
        <v>320</v>
      </c>
      <c r="H95" s="22"/>
    </row>
    <row r="96" spans="1:8">
      <c r="A96" s="22"/>
      <c r="B96" s="16" t="s">
        <v>39</v>
      </c>
      <c r="C96" s="3">
        <f t="shared" ref="C96:F97" si="10">C63</f>
        <v>960</v>
      </c>
      <c r="D96" s="3">
        <f t="shared" si="10"/>
        <v>640</v>
      </c>
      <c r="E96" s="3">
        <f t="shared" si="10"/>
        <v>320</v>
      </c>
      <c r="F96" s="3">
        <f t="shared" si="10"/>
        <v>0</v>
      </c>
      <c r="G96" s="3">
        <f>F96+G95-G14</f>
        <v>0</v>
      </c>
      <c r="H96" s="22"/>
    </row>
    <row r="97" spans="1:8" ht="13.5" thickBot="1">
      <c r="A97" s="39"/>
      <c r="B97" s="40" t="s">
        <v>38</v>
      </c>
      <c r="C97" s="46">
        <f t="shared" si="10"/>
        <v>48000</v>
      </c>
      <c r="D97" s="46">
        <f t="shared" si="10"/>
        <v>48960</v>
      </c>
      <c r="E97" s="46">
        <f t="shared" si="10"/>
        <v>49600</v>
      </c>
      <c r="F97" s="46">
        <f t="shared" si="10"/>
        <v>49920</v>
      </c>
      <c r="G97" s="48">
        <f>F97+G95*G13+$C$6</f>
        <v>65960</v>
      </c>
      <c r="H97" s="39"/>
    </row>
    <row r="98" spans="1:8" ht="13.5" thickTop="1">
      <c r="A98" s="35" t="s">
        <v>10</v>
      </c>
      <c r="B98" s="41" t="s">
        <v>59</v>
      </c>
      <c r="C98" s="45" t="s">
        <v>5</v>
      </c>
      <c r="D98" s="45" t="s">
        <v>6</v>
      </c>
      <c r="E98" s="45" t="s">
        <v>7</v>
      </c>
      <c r="F98" s="45" t="s">
        <v>8</v>
      </c>
      <c r="G98" s="45" t="s">
        <v>9</v>
      </c>
      <c r="H98" s="45" t="s">
        <v>10</v>
      </c>
    </row>
    <row r="99" spans="1:8">
      <c r="A99" s="22"/>
      <c r="B99" s="28" t="s">
        <v>60</v>
      </c>
      <c r="C99" s="22"/>
      <c r="D99" s="22"/>
      <c r="E99" s="22"/>
      <c r="F99" s="22"/>
      <c r="G99" s="22"/>
      <c r="H99" s="22"/>
    </row>
    <row r="100" spans="1:8">
      <c r="A100" s="22"/>
      <c r="B100" s="16" t="s">
        <v>34</v>
      </c>
      <c r="C100" s="3">
        <f>C79+H14</f>
        <v>1640</v>
      </c>
      <c r="D100" s="3"/>
      <c r="E100" s="3"/>
      <c r="F100" s="3"/>
      <c r="G100" s="3"/>
      <c r="H100" s="3"/>
    </row>
    <row r="101" spans="1:8">
      <c r="A101" s="22"/>
      <c r="B101" s="16" t="s">
        <v>39</v>
      </c>
      <c r="C101" s="3">
        <f>C100+$C$16</f>
        <v>1600</v>
      </c>
      <c r="D101" s="3">
        <f>C101-D$14</f>
        <v>1280</v>
      </c>
      <c r="E101" s="3">
        <f>D101-E$14</f>
        <v>960</v>
      </c>
      <c r="F101" s="3">
        <f>E101-F$14</f>
        <v>640</v>
      </c>
      <c r="G101" s="3">
        <f>F101-G$14</f>
        <v>320</v>
      </c>
      <c r="H101" s="3">
        <f>G101-H$14</f>
        <v>0</v>
      </c>
    </row>
    <row r="102" spans="1:8">
      <c r="A102" s="22"/>
      <c r="B102" s="16" t="s">
        <v>38</v>
      </c>
      <c r="C102" s="3">
        <f>C100*C$13+$C$6</f>
        <v>78080</v>
      </c>
      <c r="D102" s="3">
        <f>C102+C101*$C$7</f>
        <v>79680</v>
      </c>
      <c r="E102" s="3">
        <f>D102+D101*$C$7</f>
        <v>80960</v>
      </c>
      <c r="F102" s="3">
        <f>E102+E101*$C$7</f>
        <v>81920</v>
      </c>
      <c r="G102" s="3">
        <f>F102+F101*$C$7</f>
        <v>82560</v>
      </c>
      <c r="H102" s="13">
        <f>G102+G101*$C$7</f>
        <v>82880</v>
      </c>
    </row>
    <row r="103" spans="1:8">
      <c r="A103" s="22"/>
      <c r="B103" s="28" t="s">
        <v>61</v>
      </c>
      <c r="C103" s="38"/>
      <c r="D103" s="38"/>
      <c r="E103" s="38"/>
      <c r="F103" s="38"/>
      <c r="G103" s="38"/>
      <c r="H103" s="38"/>
    </row>
    <row r="104" spans="1:8">
      <c r="A104" s="22"/>
      <c r="B104" s="16" t="s">
        <v>34</v>
      </c>
      <c r="C104" s="3">
        <f>C83</f>
        <v>40</v>
      </c>
      <c r="D104" s="3">
        <f>D83+H14</f>
        <v>1600</v>
      </c>
      <c r="E104" s="3"/>
      <c r="F104" s="3"/>
      <c r="G104" s="3"/>
      <c r="H104" s="3"/>
    </row>
    <row r="105" spans="1:8">
      <c r="A105" s="22"/>
      <c r="B105" s="16" t="s">
        <v>39</v>
      </c>
      <c r="C105" s="3">
        <f>C84</f>
        <v>0</v>
      </c>
      <c r="D105" s="3">
        <f>C105+D104-D14</f>
        <v>1280</v>
      </c>
      <c r="E105" s="3">
        <f>D105+E104-E14</f>
        <v>960</v>
      </c>
      <c r="F105" s="3">
        <f>E105+F104-F14</f>
        <v>640</v>
      </c>
      <c r="G105" s="3">
        <f>F105+G104-G14</f>
        <v>320</v>
      </c>
      <c r="H105" s="3">
        <f>G105+H104-H14</f>
        <v>0</v>
      </c>
    </row>
    <row r="106" spans="1:8">
      <c r="A106" s="22"/>
      <c r="B106" s="16" t="s">
        <v>38</v>
      </c>
      <c r="C106" s="3">
        <f>C85</f>
        <v>2880</v>
      </c>
      <c r="D106" s="3">
        <f>C106+D104*D13+$C$6</f>
        <v>83880</v>
      </c>
      <c r="E106" s="3">
        <f>D106+D105*$C$7</f>
        <v>85160</v>
      </c>
      <c r="F106" s="3">
        <f>E106+E105*$C$7</f>
        <v>86120</v>
      </c>
      <c r="G106" s="3">
        <f>F106+F105*$C$7</f>
        <v>86760</v>
      </c>
      <c r="H106" s="13">
        <f>G106+G105*$C$7</f>
        <v>87080</v>
      </c>
    </row>
    <row r="107" spans="1:8">
      <c r="A107" s="22"/>
      <c r="B107" s="28" t="s">
        <v>62</v>
      </c>
      <c r="C107" s="38"/>
      <c r="D107" s="38"/>
      <c r="E107" s="38"/>
      <c r="F107" s="38"/>
      <c r="G107" s="38"/>
      <c r="H107" s="38"/>
    </row>
    <row r="108" spans="1:8">
      <c r="A108" s="22"/>
      <c r="B108" s="16" t="s">
        <v>34</v>
      </c>
      <c r="C108" s="3">
        <f t="shared" ref="C108:D110" si="11">C87</f>
        <v>360</v>
      </c>
      <c r="D108" s="3">
        <f t="shared" si="11"/>
        <v>0</v>
      </c>
      <c r="E108" s="3">
        <f>E87+H14</f>
        <v>1280</v>
      </c>
      <c r="F108" s="3"/>
      <c r="G108" s="3"/>
      <c r="H108" s="3"/>
    </row>
    <row r="109" spans="1:8">
      <c r="A109" s="22"/>
      <c r="B109" s="16" t="s">
        <v>39</v>
      </c>
      <c r="C109" s="3">
        <f t="shared" si="11"/>
        <v>320</v>
      </c>
      <c r="D109" s="3">
        <f t="shared" si="11"/>
        <v>0</v>
      </c>
      <c r="E109" s="3">
        <f>D109+E108-E14</f>
        <v>960</v>
      </c>
      <c r="F109" s="3">
        <f>E109+F108-F14</f>
        <v>640</v>
      </c>
      <c r="G109" s="3">
        <f>F109+G108-G14</f>
        <v>320</v>
      </c>
      <c r="H109" s="3">
        <f>G109+H108-H14</f>
        <v>0</v>
      </c>
    </row>
    <row r="110" spans="1:8">
      <c r="A110" s="22"/>
      <c r="B110" s="16" t="s">
        <v>38</v>
      </c>
      <c r="C110" s="3">
        <f t="shared" si="11"/>
        <v>17920</v>
      </c>
      <c r="D110" s="3">
        <f t="shared" si="11"/>
        <v>18240</v>
      </c>
      <c r="E110" s="3">
        <f>D110+E108*E13+$C$6</f>
        <v>80680</v>
      </c>
      <c r="F110" s="3">
        <f>E110+E109*$C$7</f>
        <v>81640</v>
      </c>
      <c r="G110" s="3">
        <f>F110+F109*$C$7</f>
        <v>82280</v>
      </c>
      <c r="H110" s="13">
        <f>G110+G109*$C$7</f>
        <v>82600</v>
      </c>
    </row>
    <row r="111" spans="1:8">
      <c r="A111" s="22"/>
      <c r="B111" s="28" t="s">
        <v>63</v>
      </c>
      <c r="C111" s="38"/>
      <c r="D111" s="38"/>
      <c r="E111" s="38"/>
      <c r="F111" s="38"/>
      <c r="G111" s="38"/>
      <c r="H111" s="38"/>
    </row>
    <row r="112" spans="1:8">
      <c r="A112" s="22"/>
      <c r="B112" s="16" t="s">
        <v>34</v>
      </c>
      <c r="C112" s="3">
        <f>C91</f>
        <v>680</v>
      </c>
      <c r="D112" s="3">
        <f>D91</f>
        <v>0</v>
      </c>
      <c r="E112" s="3">
        <f>E91</f>
        <v>0</v>
      </c>
      <c r="F112" s="3">
        <f>F91+H14</f>
        <v>960</v>
      </c>
      <c r="G112" s="3"/>
      <c r="H112" s="3"/>
    </row>
    <row r="113" spans="1:8">
      <c r="A113" s="22"/>
      <c r="B113" s="16" t="s">
        <v>39</v>
      </c>
      <c r="C113" s="3">
        <f t="shared" ref="C113:E114" si="12">C92</f>
        <v>640</v>
      </c>
      <c r="D113" s="3">
        <f t="shared" si="12"/>
        <v>320</v>
      </c>
      <c r="E113" s="3">
        <f t="shared" si="12"/>
        <v>0</v>
      </c>
      <c r="F113" s="3">
        <f>E113+F112-F14</f>
        <v>640</v>
      </c>
      <c r="G113" s="3">
        <f>F113+G112-G14</f>
        <v>320</v>
      </c>
      <c r="H113" s="3">
        <f>G113+H112-H14</f>
        <v>0</v>
      </c>
    </row>
    <row r="114" spans="1:8">
      <c r="A114" s="22"/>
      <c r="B114" s="16" t="s">
        <v>38</v>
      </c>
      <c r="C114" s="3">
        <f t="shared" si="12"/>
        <v>32960</v>
      </c>
      <c r="D114" s="3">
        <f t="shared" si="12"/>
        <v>33600</v>
      </c>
      <c r="E114" s="3">
        <f t="shared" si="12"/>
        <v>33920</v>
      </c>
      <c r="F114" s="3">
        <f>E114+F112*F13+$C$6</f>
        <v>82920</v>
      </c>
      <c r="G114" s="3">
        <f>F114+F113*$C$7</f>
        <v>83560</v>
      </c>
      <c r="H114" s="13">
        <f>G114+G113*$C$7</f>
        <v>83880</v>
      </c>
    </row>
    <row r="115" spans="1:8">
      <c r="A115" s="22"/>
      <c r="B115" s="28" t="s">
        <v>64</v>
      </c>
      <c r="C115" s="38"/>
      <c r="D115" s="38"/>
      <c r="E115" s="38"/>
      <c r="F115" s="38"/>
      <c r="G115" s="38"/>
      <c r="H115" s="38"/>
    </row>
    <row r="116" spans="1:8">
      <c r="A116" s="22"/>
      <c r="B116" s="16" t="s">
        <v>34</v>
      </c>
      <c r="C116" s="3">
        <f>C95</f>
        <v>1000</v>
      </c>
      <c r="D116" s="3">
        <f>D95</f>
        <v>0</v>
      </c>
      <c r="E116" s="3">
        <f>E95</f>
        <v>0</v>
      </c>
      <c r="F116" s="3">
        <f>F95</f>
        <v>0</v>
      </c>
      <c r="G116" s="3">
        <f>G95+H14</f>
        <v>640</v>
      </c>
      <c r="H116" s="3"/>
    </row>
    <row r="117" spans="1:8">
      <c r="A117" s="22"/>
      <c r="B117" s="16" t="s">
        <v>39</v>
      </c>
      <c r="C117" s="3">
        <f t="shared" ref="C117:F118" si="13">C96</f>
        <v>960</v>
      </c>
      <c r="D117" s="3">
        <f t="shared" si="13"/>
        <v>640</v>
      </c>
      <c r="E117" s="3">
        <f t="shared" si="13"/>
        <v>320</v>
      </c>
      <c r="F117" s="3">
        <f t="shared" si="13"/>
        <v>0</v>
      </c>
      <c r="G117" s="3">
        <f>F117+G116-G14</f>
        <v>320</v>
      </c>
      <c r="H117" s="3">
        <f>G117+H116-H14</f>
        <v>0</v>
      </c>
    </row>
    <row r="118" spans="1:8">
      <c r="A118" s="22"/>
      <c r="B118" s="16" t="s">
        <v>38</v>
      </c>
      <c r="C118" s="3">
        <f t="shared" si="13"/>
        <v>48000</v>
      </c>
      <c r="D118" s="3">
        <f t="shared" si="13"/>
        <v>48960</v>
      </c>
      <c r="E118" s="3">
        <f t="shared" si="13"/>
        <v>49600</v>
      </c>
      <c r="F118" s="3">
        <f t="shared" si="13"/>
        <v>49920</v>
      </c>
      <c r="G118" s="3">
        <f>F118+G116*G13+$C$6</f>
        <v>81000</v>
      </c>
      <c r="H118" s="44">
        <f>G118+G117*$C$7</f>
        <v>81320</v>
      </c>
    </row>
    <row r="119" spans="1:8">
      <c r="A119" s="22"/>
      <c r="B119" s="28" t="s">
        <v>65</v>
      </c>
      <c r="C119" s="38"/>
      <c r="D119" s="38"/>
      <c r="E119" s="38"/>
      <c r="F119" s="38"/>
      <c r="G119" s="38"/>
      <c r="H119" s="38"/>
    </row>
    <row r="120" spans="1:8">
      <c r="A120" s="22"/>
      <c r="B120" s="16" t="s">
        <v>34</v>
      </c>
      <c r="C120" s="3">
        <f>C95</f>
        <v>1000</v>
      </c>
      <c r="D120" s="3">
        <f>D95</f>
        <v>0</v>
      </c>
      <c r="E120" s="3">
        <f>E95</f>
        <v>0</v>
      </c>
      <c r="F120" s="3">
        <f>F95</f>
        <v>0</v>
      </c>
      <c r="G120" s="3">
        <f>G95</f>
        <v>320</v>
      </c>
      <c r="H120" s="3">
        <f>H14</f>
        <v>320</v>
      </c>
    </row>
    <row r="121" spans="1:8">
      <c r="A121" s="22"/>
      <c r="B121" s="16" t="s">
        <v>39</v>
      </c>
      <c r="C121" s="3">
        <f t="shared" ref="C121:G122" si="14">C96</f>
        <v>960</v>
      </c>
      <c r="D121" s="3">
        <f t="shared" si="14"/>
        <v>640</v>
      </c>
      <c r="E121" s="3">
        <f t="shared" si="14"/>
        <v>320</v>
      </c>
      <c r="F121" s="3">
        <f t="shared" si="14"/>
        <v>0</v>
      </c>
      <c r="G121" s="3">
        <f t="shared" si="14"/>
        <v>0</v>
      </c>
      <c r="H121" s="3">
        <f>G121+H120-H14</f>
        <v>0</v>
      </c>
    </row>
    <row r="122" spans="1:8" ht="13.5" thickBot="1">
      <c r="A122" s="39"/>
      <c r="B122" s="40" t="s">
        <v>38</v>
      </c>
      <c r="C122" s="46">
        <f t="shared" si="14"/>
        <v>48000</v>
      </c>
      <c r="D122" s="46">
        <f t="shared" si="14"/>
        <v>48960</v>
      </c>
      <c r="E122" s="46">
        <f t="shared" si="14"/>
        <v>49600</v>
      </c>
      <c r="F122" s="46">
        <f t="shared" si="14"/>
        <v>49920</v>
      </c>
      <c r="G122" s="46">
        <f t="shared" si="14"/>
        <v>65960</v>
      </c>
      <c r="H122" s="47">
        <f>G122+H120*H13+$C$6</f>
        <v>82640</v>
      </c>
    </row>
    <row r="123" spans="1:8" ht="13.5" thickTop="1"/>
    <row r="124" spans="1:8">
      <c r="B124" s="24" t="s">
        <v>74</v>
      </c>
    </row>
    <row r="125" spans="1:8">
      <c r="B125" s="16" t="s">
        <v>66</v>
      </c>
      <c r="C125" s="34">
        <v>1000</v>
      </c>
      <c r="D125" t="s">
        <v>67</v>
      </c>
    </row>
    <row r="126" spans="1:8">
      <c r="B126" s="16" t="s">
        <v>69</v>
      </c>
      <c r="C126" s="34">
        <v>640</v>
      </c>
      <c r="D126" t="s">
        <v>68</v>
      </c>
    </row>
    <row r="128" spans="1:8">
      <c r="B128" s="31" t="s">
        <v>70</v>
      </c>
      <c r="C128" s="25">
        <f>SUM(C15:H15)*C7</f>
        <v>1920</v>
      </c>
      <c r="D128" t="s">
        <v>0</v>
      </c>
    </row>
    <row r="129" spans="2:4">
      <c r="B129" s="18" t="s">
        <v>71</v>
      </c>
      <c r="C129" s="34">
        <f>H118+C128</f>
        <v>83240</v>
      </c>
      <c r="D129" t="s">
        <v>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Q1 et Q2</vt:lpstr>
      <vt:lpstr>Q3 avec coût de commande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GERARD</cp:lastModifiedBy>
  <dcterms:created xsi:type="dcterms:W3CDTF">2005-09-23T08:47:35Z</dcterms:created>
  <dcterms:modified xsi:type="dcterms:W3CDTF">2016-02-01T09:56:22Z</dcterms:modified>
</cp:coreProperties>
</file>