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40" yWindow="-45" windowWidth="7170" windowHeight="4860"/>
  </bookViews>
  <sheets>
    <sheet name="SECURIX" sheetId="1" r:id="rId1"/>
  </sheets>
  <calcPr calcId="125725"/>
</workbook>
</file>

<file path=xl/calcChain.xml><?xml version="1.0" encoding="utf-8"?>
<calcChain xmlns="http://schemas.openxmlformats.org/spreadsheetml/2006/main">
  <c r="E7" i="1"/>
  <c r="C11"/>
  <c r="C23" s="1"/>
  <c r="C25" s="1"/>
  <c r="D11"/>
  <c r="D12" s="1"/>
  <c r="E11"/>
  <c r="C12"/>
  <c r="C13"/>
  <c r="C14"/>
  <c r="C15"/>
  <c r="C16"/>
  <c r="C17"/>
  <c r="C18"/>
  <c r="C19"/>
  <c r="C20"/>
  <c r="C21"/>
  <c r="C22"/>
  <c r="B23"/>
  <c r="A29"/>
  <c r="A30"/>
  <c r="A31"/>
  <c r="A32"/>
  <c r="A33"/>
  <c r="A34"/>
  <c r="A40"/>
  <c r="B40"/>
  <c r="B45" s="1"/>
  <c r="B46" s="1"/>
  <c r="B47" s="1"/>
  <c r="A41"/>
  <c r="B41"/>
  <c r="C41"/>
  <c r="C45" s="1"/>
  <c r="C46" s="1"/>
  <c r="C47" s="1"/>
  <c r="A42"/>
  <c r="B42"/>
  <c r="C42"/>
  <c r="D42"/>
  <c r="D45" s="1"/>
  <c r="D46" s="1"/>
  <c r="D47" s="1"/>
  <c r="A43"/>
  <c r="B43"/>
  <c r="C43"/>
  <c r="D43"/>
  <c r="E43"/>
  <c r="A44"/>
  <c r="B44"/>
  <c r="C44"/>
  <c r="D44"/>
  <c r="E44"/>
  <c r="F44"/>
  <c r="E45"/>
  <c r="E46" s="1"/>
  <c r="E47" s="1"/>
  <c r="F45"/>
  <c r="F46" s="1"/>
  <c r="F47" s="1"/>
  <c r="G45"/>
  <c r="G46" s="1"/>
  <c r="G47" s="1"/>
  <c r="B31" l="1"/>
  <c r="B30"/>
  <c r="B34"/>
  <c r="B33"/>
  <c r="B32"/>
  <c r="B29"/>
  <c r="E12"/>
  <c r="D13"/>
  <c r="D14" l="1"/>
  <c r="E13"/>
  <c r="C33"/>
  <c r="F48" s="1"/>
  <c r="F49" s="1"/>
  <c r="F38"/>
  <c r="C30"/>
  <c r="C48" s="1"/>
  <c r="C49" s="1"/>
  <c r="C38"/>
  <c r="C32"/>
  <c r="E48" s="1"/>
  <c r="E49" s="1"/>
  <c r="E38"/>
  <c r="C31"/>
  <c r="D48" s="1"/>
  <c r="D49" s="1"/>
  <c r="D38"/>
  <c r="G38"/>
  <c r="C34"/>
  <c r="G48" s="1"/>
  <c r="G49" s="1"/>
  <c r="C29"/>
  <c r="B48" s="1"/>
  <c r="B49" s="1"/>
  <c r="B38"/>
  <c r="D15" l="1"/>
  <c r="E14"/>
  <c r="E15" l="1"/>
  <c r="D16"/>
  <c r="D17" l="1"/>
  <c r="E16"/>
  <c r="D18" l="1"/>
  <c r="E17"/>
  <c r="E18" l="1"/>
  <c r="D19"/>
  <c r="D20" l="1"/>
  <c r="E19"/>
  <c r="E20" l="1"/>
  <c r="D21"/>
  <c r="D22" l="1"/>
  <c r="E22" s="1"/>
  <c r="E21"/>
</calcChain>
</file>

<file path=xl/sharedStrings.xml><?xml version="1.0" encoding="utf-8"?>
<sst xmlns="http://schemas.openxmlformats.org/spreadsheetml/2006/main" count="35" uniqueCount="33">
  <si>
    <t>Prix de vente</t>
  </si>
  <si>
    <t>Marge</t>
  </si>
  <si>
    <t>Taux de détention</t>
  </si>
  <si>
    <t>Coût de rupture</t>
  </si>
  <si>
    <t>Coût de revient</t>
  </si>
  <si>
    <t>Nombre de</t>
  </si>
  <si>
    <t>Demande</t>
  </si>
  <si>
    <t>Nb de semaines</t>
  </si>
  <si>
    <t>semaines</t>
  </si>
  <si>
    <t>totale</t>
  </si>
  <si>
    <t>D&lt;=x</t>
  </si>
  <si>
    <t>Proba D&lt;=x</t>
  </si>
  <si>
    <t>Demande moyenne par semaine</t>
  </si>
  <si>
    <t>Point de</t>
  </si>
  <si>
    <t>Stock</t>
  </si>
  <si>
    <t>Coût</t>
  </si>
  <si>
    <t>commande</t>
  </si>
  <si>
    <t>de sécurité</t>
  </si>
  <si>
    <t>du Ss</t>
  </si>
  <si>
    <t>Pc=70</t>
  </si>
  <si>
    <t>Pc=80</t>
  </si>
  <si>
    <t>Pc=90</t>
  </si>
  <si>
    <t>Pc=100</t>
  </si>
  <si>
    <t>Pc=110</t>
  </si>
  <si>
    <t>Pc=120</t>
  </si>
  <si>
    <t>Espérance nombre de ruptures</t>
  </si>
  <si>
    <t>Total</t>
  </si>
  <si>
    <t>Coût rupture par réappro</t>
  </si>
  <si>
    <t>Coût annuel</t>
  </si>
  <si>
    <t>Coût Ss</t>
  </si>
  <si>
    <t>Coût total</t>
  </si>
  <si>
    <t>Stock Secu</t>
  </si>
  <si>
    <t>Corrigé SECURIX</t>
  </si>
</sst>
</file>

<file path=xl/styles.xml><?xml version="1.0" encoding="utf-8"?>
<styleSheet xmlns="http://schemas.openxmlformats.org/spreadsheetml/2006/main">
  <fonts count="4">
    <font>
      <sz val="9.5"/>
      <name val="Helv"/>
    </font>
    <font>
      <b/>
      <sz val="9.5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/>
    <xf numFmtId="0" fontId="2" fillId="0" borderId="0" xfId="0" applyFont="1"/>
    <xf numFmtId="0" fontId="2" fillId="0" borderId="0" xfId="0" applyNumberFormat="1" applyFont="1"/>
    <xf numFmtId="1" fontId="2" fillId="0" borderId="0" xfId="0" applyNumberFormat="1" applyFont="1"/>
    <xf numFmtId="9" fontId="2" fillId="0" borderId="0" xfId="0" applyNumberFormat="1" applyFont="1"/>
    <xf numFmtId="0" fontId="2" fillId="0" borderId="1" xfId="0" applyNumberFormat="1" applyFont="1" applyBorder="1"/>
    <xf numFmtId="0" fontId="2" fillId="0" borderId="2" xfId="0" applyNumberFormat="1" applyFont="1" applyBorder="1"/>
    <xf numFmtId="2" fontId="2" fillId="0" borderId="3" xfId="0" applyNumberFormat="1" applyFont="1" applyBorder="1"/>
    <xf numFmtId="0" fontId="1" fillId="2" borderId="0" xfId="0" applyFont="1" applyFill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0" fontId="1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right"/>
    </xf>
    <xf numFmtId="0" fontId="1" fillId="2" borderId="7" xfId="0" applyFont="1" applyFill="1" applyBorder="1"/>
    <xf numFmtId="0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2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1" fillId="2" borderId="7" xfId="0" applyNumberFormat="1" applyFont="1" applyFill="1" applyBorder="1"/>
    <xf numFmtId="2" fontId="1" fillId="2" borderId="7" xfId="0" applyNumberFormat="1" applyFont="1" applyFill="1" applyBorder="1"/>
    <xf numFmtId="0" fontId="1" fillId="2" borderId="11" xfId="0" applyNumberFormat="1" applyFont="1" applyFill="1" applyBorder="1" applyAlignment="1">
      <alignment horizontal="center"/>
    </xf>
    <xf numFmtId="0" fontId="2" fillId="3" borderId="12" xfId="0" applyNumberFormat="1" applyFont="1" applyFill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2" fillId="3" borderId="5" xfId="0" applyNumberFormat="1" applyFont="1" applyFill="1" applyBorder="1" applyAlignment="1">
      <alignment horizontal="center"/>
    </xf>
    <xf numFmtId="0" fontId="2" fillId="3" borderId="11" xfId="0" applyNumberFormat="1" applyFont="1" applyFill="1" applyBorder="1" applyAlignment="1">
      <alignment horizontal="center"/>
    </xf>
    <xf numFmtId="0" fontId="2" fillId="3" borderId="14" xfId="0" applyNumberFormat="1" applyFont="1" applyFill="1" applyBorder="1" applyAlignment="1">
      <alignment horizontal="center"/>
    </xf>
    <xf numFmtId="0" fontId="2" fillId="3" borderId="15" xfId="0" applyNumberFormat="1" applyFont="1" applyFill="1" applyBorder="1" applyAlignment="1">
      <alignment horizontal="center"/>
    </xf>
    <xf numFmtId="0" fontId="2" fillId="3" borderId="16" xfId="0" applyNumberFormat="1" applyFont="1" applyFill="1" applyBorder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3" borderId="17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13" xfId="0" applyNumberFormat="1" applyFont="1" applyFill="1" applyBorder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18" xfId="0" applyNumberFormat="1" applyFont="1" applyFill="1" applyBorder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9" fontId="1" fillId="2" borderId="6" xfId="0" applyNumberFormat="1" applyFont="1" applyFill="1" applyBorder="1" applyAlignment="1">
      <alignment horizontal="center"/>
    </xf>
    <xf numFmtId="9" fontId="1" fillId="2" borderId="7" xfId="0" applyNumberFormat="1" applyFont="1" applyFill="1" applyBorder="1" applyAlignment="1">
      <alignment horizontal="center"/>
    </xf>
    <xf numFmtId="0" fontId="1" fillId="4" borderId="0" xfId="0" applyNumberFormat="1" applyFont="1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Histogramme des demandes</a:t>
            </a:r>
          </a:p>
        </c:rich>
      </c:tx>
      <c:layout>
        <c:manualLayout>
          <c:xMode val="edge"/>
          <c:yMode val="edge"/>
          <c:x val="0.2113564668769716"/>
          <c:y val="4.245283018867924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611987381703471"/>
          <c:y val="0.25471698113207547"/>
          <c:w val="0.7697160883280757"/>
          <c:h val="0.41037735849056606"/>
        </c:manualLayout>
      </c:layout>
      <c:barChart>
        <c:barDir val="col"/>
        <c:grouping val="clustered"/>
        <c:ser>
          <c:idx val="0"/>
          <c:order val="0"/>
          <c:tx>
            <c:strRef>
              <c:f>SECURIX!$B$10</c:f>
              <c:strCache>
                <c:ptCount val="1"/>
                <c:pt idx="0">
                  <c:v>semaines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SECURIX!$A$11:$A$22</c:f>
              <c:numCache>
                <c:formatCode>General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</c:numCache>
            </c:numRef>
          </c:cat>
          <c:val>
            <c:numRef>
              <c:f>SECURIX!$B$11:$B$22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19</c:v>
                </c:pt>
                <c:pt idx="6">
                  <c:v>18</c:v>
                </c:pt>
                <c:pt idx="7">
                  <c:v>14</c:v>
                </c:pt>
                <c:pt idx="8">
                  <c:v>9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axId val="153100672"/>
        <c:axId val="153102976"/>
      </c:barChart>
      <c:catAx>
        <c:axId val="153100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Demande</a:t>
                </a:r>
              </a:p>
            </c:rich>
          </c:tx>
          <c:layout>
            <c:manualLayout>
              <c:xMode val="edge"/>
              <c:yMode val="edge"/>
              <c:x val="0.48264984227129337"/>
              <c:y val="0.830188679245283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3102976"/>
        <c:crosses val="autoZero"/>
        <c:lblAlgn val="ctr"/>
        <c:lblOffset val="100"/>
        <c:tickLblSkip val="2"/>
        <c:tickMarkSkip val="1"/>
      </c:catAx>
      <c:valAx>
        <c:axId val="15310297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 observations</a:t>
                </a:r>
              </a:p>
            </c:rich>
          </c:tx>
          <c:layout>
            <c:manualLayout>
              <c:xMode val="edge"/>
              <c:yMode val="edge"/>
              <c:x val="5.0473186119873815E-2"/>
              <c:y val="0.2358490566037735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3100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660847174216157"/>
          <c:y val="8.9171974522292988E-2"/>
          <c:w val="0.82275799067242916"/>
          <c:h val="0.65286624203821653"/>
        </c:manualLayout>
      </c:layout>
      <c:lineChart>
        <c:grouping val="standard"/>
        <c:ser>
          <c:idx val="0"/>
          <c:order val="0"/>
          <c:tx>
            <c:v>Coût de rupture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SECURIX!$B$37:$G$37</c:f>
              <c:strCache>
                <c:ptCount val="6"/>
                <c:pt idx="0">
                  <c:v>Pc=70</c:v>
                </c:pt>
                <c:pt idx="1">
                  <c:v>Pc=80</c:v>
                </c:pt>
                <c:pt idx="2">
                  <c:v>Pc=90</c:v>
                </c:pt>
                <c:pt idx="3">
                  <c:v>Pc=100</c:v>
                </c:pt>
                <c:pt idx="4">
                  <c:v>Pc=110</c:v>
                </c:pt>
                <c:pt idx="5">
                  <c:v>Pc=120</c:v>
                </c:pt>
              </c:strCache>
            </c:strRef>
          </c:cat>
          <c:val>
            <c:numRef>
              <c:f>SECURIX!$B$47:$G$47</c:f>
              <c:numCache>
                <c:formatCode>General</c:formatCode>
                <c:ptCount val="6"/>
                <c:pt idx="0">
                  <c:v>3192</c:v>
                </c:pt>
                <c:pt idx="1">
                  <c:v>1512</c:v>
                </c:pt>
                <c:pt idx="2">
                  <c:v>616</c:v>
                </c:pt>
                <c:pt idx="3">
                  <c:v>224</c:v>
                </c:pt>
                <c:pt idx="4">
                  <c:v>56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Coût du Ss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SECURIX!$B$37:$G$37</c:f>
              <c:strCache>
                <c:ptCount val="6"/>
                <c:pt idx="0">
                  <c:v>Pc=70</c:v>
                </c:pt>
                <c:pt idx="1">
                  <c:v>Pc=80</c:v>
                </c:pt>
                <c:pt idx="2">
                  <c:v>Pc=90</c:v>
                </c:pt>
                <c:pt idx="3">
                  <c:v>Pc=100</c:v>
                </c:pt>
                <c:pt idx="4">
                  <c:v>Pc=110</c:v>
                </c:pt>
                <c:pt idx="5">
                  <c:v>Pc=120</c:v>
                </c:pt>
              </c:strCache>
            </c:strRef>
          </c:cat>
          <c:val>
            <c:numRef>
              <c:f>SECURIX!$B$48:$G$48</c:f>
              <c:numCache>
                <c:formatCode>General</c:formatCode>
                <c:ptCount val="6"/>
                <c:pt idx="0">
                  <c:v>83.519999999999953</c:v>
                </c:pt>
                <c:pt idx="1">
                  <c:v>227.51999999999992</c:v>
                </c:pt>
                <c:pt idx="2">
                  <c:v>371.51999999999992</c:v>
                </c:pt>
                <c:pt idx="3">
                  <c:v>515.52</c:v>
                </c:pt>
                <c:pt idx="4">
                  <c:v>659.52</c:v>
                </c:pt>
                <c:pt idx="5">
                  <c:v>803.52</c:v>
                </c:pt>
              </c:numCache>
            </c:numRef>
          </c:val>
        </c:ser>
        <c:ser>
          <c:idx val="2"/>
          <c:order val="2"/>
          <c:tx>
            <c:v>Coût total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SECURIX!$B$37:$G$37</c:f>
              <c:strCache>
                <c:ptCount val="6"/>
                <c:pt idx="0">
                  <c:v>Pc=70</c:v>
                </c:pt>
                <c:pt idx="1">
                  <c:v>Pc=80</c:v>
                </c:pt>
                <c:pt idx="2">
                  <c:v>Pc=90</c:v>
                </c:pt>
                <c:pt idx="3">
                  <c:v>Pc=100</c:v>
                </c:pt>
                <c:pt idx="4">
                  <c:v>Pc=110</c:v>
                </c:pt>
                <c:pt idx="5">
                  <c:v>Pc=120</c:v>
                </c:pt>
              </c:strCache>
            </c:strRef>
          </c:cat>
          <c:val>
            <c:numRef>
              <c:f>SECURIX!$B$49:$G$49</c:f>
              <c:numCache>
                <c:formatCode>General</c:formatCode>
                <c:ptCount val="6"/>
                <c:pt idx="0">
                  <c:v>3275.52</c:v>
                </c:pt>
                <c:pt idx="1">
                  <c:v>1739.52</c:v>
                </c:pt>
                <c:pt idx="2">
                  <c:v>987.52</c:v>
                </c:pt>
                <c:pt idx="3">
                  <c:v>739.52</c:v>
                </c:pt>
                <c:pt idx="4">
                  <c:v>715.52</c:v>
                </c:pt>
                <c:pt idx="5">
                  <c:v>803.52</c:v>
                </c:pt>
              </c:numCache>
            </c:numRef>
          </c:val>
        </c:ser>
        <c:marker val="1"/>
        <c:axId val="173940736"/>
        <c:axId val="173942272"/>
      </c:lineChart>
      <c:catAx>
        <c:axId val="1739407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942272"/>
        <c:crosses val="autoZero"/>
        <c:auto val="1"/>
        <c:lblAlgn val="ctr"/>
        <c:lblOffset val="100"/>
        <c:tickLblSkip val="1"/>
        <c:tickMarkSkip val="1"/>
      </c:catAx>
      <c:valAx>
        <c:axId val="173942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940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60847174216157"/>
          <c:y val="0.89171974522292996"/>
          <c:w val="0.82056980452702377"/>
          <c:h val="8.59872611464968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23</xdr:row>
      <xdr:rowOff>57150</xdr:rowOff>
    </xdr:from>
    <xdr:to>
      <xdr:col>7</xdr:col>
      <xdr:colOff>38100</xdr:colOff>
      <xdr:row>35</xdr:row>
      <xdr:rowOff>133350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314325</xdr:colOff>
      <xdr:row>50</xdr:row>
      <xdr:rowOff>114300</xdr:rowOff>
    </xdr:from>
    <xdr:to>
      <xdr:col>7</xdr:col>
      <xdr:colOff>38100</xdr:colOff>
      <xdr:row>69</xdr:row>
      <xdr:rowOff>28575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showGridLines="0" tabSelected="1" workbookViewId="0">
      <selection activeCell="H6" sqref="H6"/>
    </sheetView>
  </sheetViews>
  <sheetFormatPr baseColWidth="10" defaultColWidth="11.5703125" defaultRowHeight="12.75"/>
  <cols>
    <col min="1" max="16384" width="11.5703125" style="2"/>
  </cols>
  <sheetData>
    <row r="1" spans="1:6">
      <c r="A1" s="49" t="s">
        <v>32</v>
      </c>
      <c r="B1" s="50"/>
    </row>
    <row r="2" spans="1:6">
      <c r="C2" s="3" t="s">
        <v>0</v>
      </c>
      <c r="E2" s="3">
        <v>100</v>
      </c>
    </row>
    <row r="3" spans="1:6">
      <c r="A3" s="1"/>
      <c r="C3" s="3" t="s">
        <v>1</v>
      </c>
      <c r="E3" s="4">
        <v>40</v>
      </c>
    </row>
    <row r="4" spans="1:6">
      <c r="C4" s="3" t="s">
        <v>2</v>
      </c>
      <c r="E4" s="5">
        <v>0.24</v>
      </c>
    </row>
    <row r="5" spans="1:6">
      <c r="C5" s="3" t="s">
        <v>3</v>
      </c>
      <c r="E5" s="3">
        <v>140</v>
      </c>
    </row>
    <row r="7" spans="1:6">
      <c r="C7" s="3" t="s">
        <v>4</v>
      </c>
      <c r="E7" s="3">
        <f>E2-E3</f>
        <v>60</v>
      </c>
    </row>
    <row r="9" spans="1:6">
      <c r="A9" s="9"/>
      <c r="B9" s="10" t="s">
        <v>5</v>
      </c>
      <c r="C9" s="11" t="s">
        <v>6</v>
      </c>
      <c r="D9" s="12" t="s">
        <v>7</v>
      </c>
      <c r="E9" s="13"/>
      <c r="F9" s="13"/>
    </row>
    <row r="10" spans="1:6" ht="13.5" thickBot="1">
      <c r="A10" s="14" t="s">
        <v>6</v>
      </c>
      <c r="B10" s="15" t="s">
        <v>8</v>
      </c>
      <c r="C10" s="16" t="s">
        <v>9</v>
      </c>
      <c r="D10" s="17" t="s">
        <v>10</v>
      </c>
      <c r="E10" s="17" t="s">
        <v>11</v>
      </c>
      <c r="F10" s="18"/>
    </row>
    <row r="11" spans="1:6">
      <c r="A11" s="19">
        <v>10</v>
      </c>
      <c r="B11" s="19">
        <v>1</v>
      </c>
      <c r="C11" s="19">
        <f t="shared" ref="C11:C22" si="0">B11*A11</f>
        <v>10</v>
      </c>
      <c r="D11" s="20">
        <f>B11</f>
        <v>1</v>
      </c>
      <c r="E11" s="21">
        <f t="shared" ref="E11:E22" si="1">D11/$B$23</f>
        <v>0.01</v>
      </c>
      <c r="F11" s="22"/>
    </row>
    <row r="12" spans="1:6">
      <c r="A12" s="23">
        <v>20</v>
      </c>
      <c r="B12" s="23">
        <v>2</v>
      </c>
      <c r="C12" s="23">
        <f t="shared" si="0"/>
        <v>40</v>
      </c>
      <c r="D12" s="12">
        <f t="shared" ref="D12:D22" si="2">D11+B12</f>
        <v>3</v>
      </c>
      <c r="E12" s="24">
        <f t="shared" si="1"/>
        <v>0.03</v>
      </c>
      <c r="F12" s="13"/>
    </row>
    <row r="13" spans="1:6">
      <c r="A13" s="23">
        <v>30</v>
      </c>
      <c r="B13" s="23">
        <v>5</v>
      </c>
      <c r="C13" s="23">
        <f t="shared" si="0"/>
        <v>150</v>
      </c>
      <c r="D13" s="12">
        <f t="shared" si="2"/>
        <v>8</v>
      </c>
      <c r="E13" s="24">
        <f t="shared" si="1"/>
        <v>0.08</v>
      </c>
      <c r="F13" s="13"/>
    </row>
    <row r="14" spans="1:6">
      <c r="A14" s="23">
        <v>40</v>
      </c>
      <c r="B14" s="23">
        <v>10</v>
      </c>
      <c r="C14" s="23">
        <f t="shared" si="0"/>
        <v>400</v>
      </c>
      <c r="D14" s="12">
        <f t="shared" si="2"/>
        <v>18</v>
      </c>
      <c r="E14" s="24">
        <f t="shared" si="1"/>
        <v>0.18</v>
      </c>
      <c r="F14" s="13"/>
    </row>
    <row r="15" spans="1:6">
      <c r="A15" s="23">
        <v>50</v>
      </c>
      <c r="B15" s="23">
        <v>15</v>
      </c>
      <c r="C15" s="23">
        <f t="shared" si="0"/>
        <v>750</v>
      </c>
      <c r="D15" s="12">
        <f t="shared" si="2"/>
        <v>33</v>
      </c>
      <c r="E15" s="24">
        <f t="shared" si="1"/>
        <v>0.33</v>
      </c>
      <c r="F15" s="13"/>
    </row>
    <row r="16" spans="1:6">
      <c r="A16" s="23">
        <v>60</v>
      </c>
      <c r="B16" s="23">
        <v>19</v>
      </c>
      <c r="C16" s="23">
        <f t="shared" si="0"/>
        <v>1140</v>
      </c>
      <c r="D16" s="12">
        <f t="shared" si="2"/>
        <v>52</v>
      </c>
      <c r="E16" s="24">
        <f t="shared" si="1"/>
        <v>0.52</v>
      </c>
      <c r="F16" s="13"/>
    </row>
    <row r="17" spans="1:6">
      <c r="A17" s="23">
        <v>70</v>
      </c>
      <c r="B17" s="23">
        <v>18</v>
      </c>
      <c r="C17" s="23">
        <f t="shared" si="0"/>
        <v>1260</v>
      </c>
      <c r="D17" s="12">
        <f t="shared" si="2"/>
        <v>70</v>
      </c>
      <c r="E17" s="24">
        <f t="shared" si="1"/>
        <v>0.7</v>
      </c>
      <c r="F17" s="13"/>
    </row>
    <row r="18" spans="1:6">
      <c r="A18" s="23">
        <v>80</v>
      </c>
      <c r="B18" s="23">
        <v>14</v>
      </c>
      <c r="C18" s="23">
        <f t="shared" si="0"/>
        <v>1120</v>
      </c>
      <c r="D18" s="12">
        <f t="shared" si="2"/>
        <v>84</v>
      </c>
      <c r="E18" s="24">
        <f t="shared" si="1"/>
        <v>0.84</v>
      </c>
      <c r="F18" s="47">
        <v>0.85</v>
      </c>
    </row>
    <row r="19" spans="1:6">
      <c r="A19" s="23">
        <v>90</v>
      </c>
      <c r="B19" s="23">
        <v>9</v>
      </c>
      <c r="C19" s="23">
        <f t="shared" si="0"/>
        <v>810</v>
      </c>
      <c r="D19" s="12">
        <f t="shared" si="2"/>
        <v>93</v>
      </c>
      <c r="E19" s="24">
        <f t="shared" si="1"/>
        <v>0.93</v>
      </c>
      <c r="F19" s="47">
        <v>0.9</v>
      </c>
    </row>
    <row r="20" spans="1:6">
      <c r="A20" s="23">
        <v>100</v>
      </c>
      <c r="B20" s="23">
        <v>4</v>
      </c>
      <c r="C20" s="23">
        <f t="shared" si="0"/>
        <v>400</v>
      </c>
      <c r="D20" s="12">
        <f t="shared" si="2"/>
        <v>97</v>
      </c>
      <c r="E20" s="24">
        <f t="shared" si="1"/>
        <v>0.97</v>
      </c>
      <c r="F20" s="47">
        <v>0.95</v>
      </c>
    </row>
    <row r="21" spans="1:6">
      <c r="A21" s="23">
        <v>110</v>
      </c>
      <c r="B21" s="23">
        <v>2</v>
      </c>
      <c r="C21" s="23">
        <f t="shared" si="0"/>
        <v>220</v>
      </c>
      <c r="D21" s="12">
        <f t="shared" si="2"/>
        <v>99</v>
      </c>
      <c r="E21" s="24">
        <f t="shared" si="1"/>
        <v>0.99</v>
      </c>
      <c r="F21" s="47">
        <v>0.99</v>
      </c>
    </row>
    <row r="22" spans="1:6" ht="13.5" thickBot="1">
      <c r="A22" s="14">
        <v>120</v>
      </c>
      <c r="B22" s="14">
        <v>1</v>
      </c>
      <c r="C22" s="14">
        <f t="shared" si="0"/>
        <v>120</v>
      </c>
      <c r="D22" s="25">
        <f t="shared" si="2"/>
        <v>100</v>
      </c>
      <c r="E22" s="26">
        <f t="shared" si="1"/>
        <v>1</v>
      </c>
      <c r="F22" s="48">
        <v>1</v>
      </c>
    </row>
    <row r="23" spans="1:6">
      <c r="A23" s="9"/>
      <c r="B23" s="27">
        <f>SUM(B11:B22)</f>
        <v>100</v>
      </c>
      <c r="C23" s="19">
        <f>SUM(C11:C22)</f>
        <v>6420</v>
      </c>
      <c r="D23" s="22"/>
      <c r="E23" s="22"/>
      <c r="F23" s="22"/>
    </row>
    <row r="25" spans="1:6">
      <c r="A25" s="6" t="s">
        <v>12</v>
      </c>
      <c r="B25" s="7"/>
      <c r="C25" s="8">
        <f>C23/B23</f>
        <v>64.2</v>
      </c>
    </row>
    <row r="27" spans="1:6">
      <c r="A27" s="28" t="s">
        <v>13</v>
      </c>
      <c r="B27" s="29" t="s">
        <v>14</v>
      </c>
      <c r="C27" s="30" t="s">
        <v>15</v>
      </c>
    </row>
    <row r="28" spans="1:6">
      <c r="A28" s="31" t="s">
        <v>16</v>
      </c>
      <c r="B28" s="32" t="s">
        <v>17</v>
      </c>
      <c r="C28" s="33" t="s">
        <v>18</v>
      </c>
    </row>
    <row r="29" spans="1:6">
      <c r="A29" s="34">
        <f t="shared" ref="A29:A34" si="3">A17</f>
        <v>70</v>
      </c>
      <c r="B29" s="35">
        <f t="shared" ref="B29:B34" si="4">A17-$C$25</f>
        <v>5.7999999999999972</v>
      </c>
      <c r="C29" s="36">
        <f t="shared" ref="C29:C34" si="5">B29*$E$7*$E$4</f>
        <v>83.519999999999953</v>
      </c>
    </row>
    <row r="30" spans="1:6">
      <c r="A30" s="34">
        <f t="shared" si="3"/>
        <v>80</v>
      </c>
      <c r="B30" s="35">
        <f t="shared" si="4"/>
        <v>15.799999999999997</v>
      </c>
      <c r="C30" s="36">
        <f t="shared" si="5"/>
        <v>227.51999999999992</v>
      </c>
    </row>
    <row r="31" spans="1:6">
      <c r="A31" s="34">
        <f t="shared" si="3"/>
        <v>90</v>
      </c>
      <c r="B31" s="35">
        <f t="shared" si="4"/>
        <v>25.799999999999997</v>
      </c>
      <c r="C31" s="36">
        <f t="shared" si="5"/>
        <v>371.51999999999992</v>
      </c>
    </row>
    <row r="32" spans="1:6">
      <c r="A32" s="34">
        <f t="shared" si="3"/>
        <v>100</v>
      </c>
      <c r="B32" s="35">
        <f t="shared" si="4"/>
        <v>35.799999999999997</v>
      </c>
      <c r="C32" s="36">
        <f t="shared" si="5"/>
        <v>515.52</v>
      </c>
    </row>
    <row r="33" spans="1:7">
      <c r="A33" s="34">
        <f t="shared" si="3"/>
        <v>110</v>
      </c>
      <c r="B33" s="35">
        <f t="shared" si="4"/>
        <v>45.8</v>
      </c>
      <c r="C33" s="36">
        <f t="shared" si="5"/>
        <v>659.52</v>
      </c>
    </row>
    <row r="34" spans="1:7">
      <c r="A34" s="31">
        <f t="shared" si="3"/>
        <v>120</v>
      </c>
      <c r="B34" s="32">
        <f t="shared" si="4"/>
        <v>55.8</v>
      </c>
      <c r="C34" s="33">
        <f t="shared" si="5"/>
        <v>803.52</v>
      </c>
    </row>
    <row r="37" spans="1:7">
      <c r="A37" s="37"/>
      <c r="B37" s="38" t="s">
        <v>19</v>
      </c>
      <c r="C37" s="38" t="s">
        <v>20</v>
      </c>
      <c r="D37" s="38" t="s">
        <v>21</v>
      </c>
      <c r="E37" s="38" t="s">
        <v>22</v>
      </c>
      <c r="F37" s="38" t="s">
        <v>23</v>
      </c>
      <c r="G37" s="11" t="s">
        <v>24</v>
      </c>
    </row>
    <row r="38" spans="1:7">
      <c r="A38" s="37" t="s">
        <v>31</v>
      </c>
      <c r="B38" s="38">
        <f>B29</f>
        <v>5.7999999999999972</v>
      </c>
      <c r="C38" s="38">
        <f>B30</f>
        <v>15.799999999999997</v>
      </c>
      <c r="D38" s="38">
        <f>B31</f>
        <v>25.799999999999997</v>
      </c>
      <c r="E38" s="38">
        <f>B32</f>
        <v>35.799999999999997</v>
      </c>
      <c r="F38" s="38">
        <f>B33</f>
        <v>45.8</v>
      </c>
      <c r="G38" s="11">
        <f>B34</f>
        <v>55.8</v>
      </c>
    </row>
    <row r="39" spans="1:7">
      <c r="A39" s="12" t="s">
        <v>6</v>
      </c>
      <c r="B39" s="39" t="s">
        <v>25</v>
      </c>
      <c r="C39" s="39"/>
      <c r="D39" s="39"/>
      <c r="E39" s="39"/>
      <c r="F39" s="39"/>
      <c r="G39" s="40"/>
    </row>
    <row r="40" spans="1:7">
      <c r="A40" s="41">
        <f>A18</f>
        <v>80</v>
      </c>
      <c r="B40" s="42">
        <f>(A18-$A$17)*B18/$B$23</f>
        <v>1.4</v>
      </c>
      <c r="C40" s="9"/>
      <c r="D40" s="9"/>
      <c r="E40" s="9"/>
      <c r="F40" s="9"/>
      <c r="G40" s="43"/>
    </row>
    <row r="41" spans="1:7">
      <c r="A41" s="41">
        <f>A19</f>
        <v>90</v>
      </c>
      <c r="B41" s="42">
        <f>(A19-$A$17)*B19/$B$23</f>
        <v>1.8</v>
      </c>
      <c r="C41" s="42">
        <f>(A19-$A$18)*B19/$B$23</f>
        <v>0.9</v>
      </c>
      <c r="D41" s="9"/>
      <c r="E41" s="9"/>
      <c r="F41" s="9"/>
      <c r="G41" s="43"/>
    </row>
    <row r="42" spans="1:7">
      <c r="A42" s="41">
        <f>A20</f>
        <v>100</v>
      </c>
      <c r="B42" s="42">
        <f>(A20-$A$17)*B20/$B$23</f>
        <v>1.2</v>
      </c>
      <c r="C42" s="42">
        <f>(A20-$A$18)*B20/$B$23</f>
        <v>0.8</v>
      </c>
      <c r="D42" s="42">
        <f>(A20-$A$19)*B20/$B$23</f>
        <v>0.4</v>
      </c>
      <c r="E42" s="9"/>
      <c r="F42" s="9"/>
      <c r="G42" s="43"/>
    </row>
    <row r="43" spans="1:7">
      <c r="A43" s="41">
        <f>A21</f>
        <v>110</v>
      </c>
      <c r="B43" s="42">
        <f>(A21-$A$17)*B21/$B$23</f>
        <v>0.8</v>
      </c>
      <c r="C43" s="42">
        <f>(A21-$A$18)*B21/$B$23</f>
        <v>0.6</v>
      </c>
      <c r="D43" s="42">
        <f>(A21-$A$19)*B21/$B$23</f>
        <v>0.4</v>
      </c>
      <c r="E43" s="42">
        <f>(A21-$A$20)*B21/$B$23</f>
        <v>0.2</v>
      </c>
      <c r="F43" s="9"/>
      <c r="G43" s="43"/>
    </row>
    <row r="44" spans="1:7">
      <c r="A44" s="41">
        <f>A22</f>
        <v>120</v>
      </c>
      <c r="B44" s="42">
        <f>(A22-$A$17)*B22/$B$23</f>
        <v>0.5</v>
      </c>
      <c r="C44" s="42">
        <f>(A22-$A$18)*B22/$B$23</f>
        <v>0.4</v>
      </c>
      <c r="D44" s="42">
        <f>(A22-$A$19)*B22/$B$23</f>
        <v>0.3</v>
      </c>
      <c r="E44" s="42">
        <f>(A22-$A$20)*B22/$B$23</f>
        <v>0.2</v>
      </c>
      <c r="F44" s="42">
        <f>(A22-$A$21)*B22/$B$23</f>
        <v>0.1</v>
      </c>
      <c r="G44" s="43"/>
    </row>
    <row r="45" spans="1:7">
      <c r="A45" s="12" t="s">
        <v>26</v>
      </c>
      <c r="B45" s="44">
        <f t="shared" ref="B45:G45" si="6">SUM(B40:B44)</f>
        <v>5.7</v>
      </c>
      <c r="C45" s="44">
        <f t="shared" si="6"/>
        <v>2.7</v>
      </c>
      <c r="D45" s="44">
        <f t="shared" si="6"/>
        <v>1.1000000000000001</v>
      </c>
      <c r="E45" s="44">
        <f t="shared" si="6"/>
        <v>0.4</v>
      </c>
      <c r="F45" s="44">
        <f t="shared" si="6"/>
        <v>0.1</v>
      </c>
      <c r="G45" s="45">
        <f t="shared" si="6"/>
        <v>0</v>
      </c>
    </row>
    <row r="46" spans="1:7">
      <c r="A46" s="12" t="s">
        <v>27</v>
      </c>
      <c r="B46" s="44">
        <f t="shared" ref="B46:G46" si="7">B45*$E$5</f>
        <v>798</v>
      </c>
      <c r="C46" s="44">
        <f t="shared" si="7"/>
        <v>378</v>
      </c>
      <c r="D46" s="44">
        <f t="shared" si="7"/>
        <v>154</v>
      </c>
      <c r="E46" s="44">
        <f t="shared" si="7"/>
        <v>56</v>
      </c>
      <c r="F46" s="44">
        <f t="shared" si="7"/>
        <v>14</v>
      </c>
      <c r="G46" s="45">
        <f t="shared" si="7"/>
        <v>0</v>
      </c>
    </row>
    <row r="47" spans="1:7">
      <c r="A47" s="12" t="s">
        <v>28</v>
      </c>
      <c r="B47" s="44">
        <f t="shared" ref="B47:G47" si="8">B46*4</f>
        <v>3192</v>
      </c>
      <c r="C47" s="44">
        <f t="shared" si="8"/>
        <v>1512</v>
      </c>
      <c r="D47" s="44">
        <f t="shared" si="8"/>
        <v>616</v>
      </c>
      <c r="E47" s="44">
        <f t="shared" si="8"/>
        <v>224</v>
      </c>
      <c r="F47" s="44">
        <f t="shared" si="8"/>
        <v>56</v>
      </c>
      <c r="G47" s="45">
        <f t="shared" si="8"/>
        <v>0</v>
      </c>
    </row>
    <row r="48" spans="1:7">
      <c r="A48" s="12" t="s">
        <v>29</v>
      </c>
      <c r="B48" s="44">
        <f>C29</f>
        <v>83.519999999999953</v>
      </c>
      <c r="C48" s="44">
        <f>C30</f>
        <v>227.51999999999992</v>
      </c>
      <c r="D48" s="44">
        <f>C31</f>
        <v>371.51999999999992</v>
      </c>
      <c r="E48" s="44">
        <f>C32</f>
        <v>515.52</v>
      </c>
      <c r="F48" s="44">
        <f>C33</f>
        <v>659.52</v>
      </c>
      <c r="G48" s="45">
        <f>C34</f>
        <v>803.52</v>
      </c>
    </row>
    <row r="49" spans="1:7">
      <c r="A49" s="12" t="s">
        <v>30</v>
      </c>
      <c r="B49" s="44">
        <f t="shared" ref="B49:G49" si="9">B47+B48</f>
        <v>3275.52</v>
      </c>
      <c r="C49" s="44">
        <f t="shared" si="9"/>
        <v>1739.52</v>
      </c>
      <c r="D49" s="44">
        <f t="shared" si="9"/>
        <v>987.52</v>
      </c>
      <c r="E49" s="44">
        <f t="shared" si="9"/>
        <v>739.52</v>
      </c>
      <c r="F49" s="46">
        <f t="shared" si="9"/>
        <v>715.52</v>
      </c>
      <c r="G49" s="45">
        <f t="shared" si="9"/>
        <v>803.52</v>
      </c>
    </row>
  </sheetData>
  <phoneticPr fontId="0" type="noConversion"/>
  <printOptions gridLinesSet="0"/>
  <pageMargins left="0.78740157480314998" right="0.78740157480314998" top="0.98425196850393704" bottom="0.98425196850393704" header="0.4921259845" footer="0.4921259845"/>
  <pageSetup paperSize="9" orientation="portrait" horizontalDpi="4294967292" verticalDpi="4294967292" r:id="rId1"/>
  <headerFooter alignWithMargins="0">
    <oddHeader>&amp;F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SECURIX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1998-12-22T13:55:15Z</dcterms:created>
  <dcterms:modified xsi:type="dcterms:W3CDTF">2016-02-01T09:57:15Z</dcterms:modified>
</cp:coreProperties>
</file>