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40" yWindow="45" windowWidth="12390" windowHeight="8535"/>
  </bookViews>
  <sheets>
    <sheet name="VERINDUS" sheetId="1" r:id="rId1"/>
  </sheets>
  <calcPr calcId="125725"/>
</workbook>
</file>

<file path=xl/calcChain.xml><?xml version="1.0" encoding="utf-8"?>
<calcChain xmlns="http://schemas.openxmlformats.org/spreadsheetml/2006/main">
  <c r="F2" i="1"/>
  <c r="F12" s="1"/>
  <c r="G12" s="1"/>
  <c r="F3"/>
  <c r="L7"/>
  <c r="O7"/>
  <c r="L8"/>
  <c r="L9"/>
  <c r="L10" s="1"/>
  <c r="L11" s="1"/>
  <c r="L12" s="1"/>
  <c r="L13" s="1"/>
  <c r="L14" s="1"/>
  <c r="L15" s="1"/>
  <c r="L16" s="1"/>
  <c r="L17" s="1"/>
  <c r="L18" s="1"/>
  <c r="L19" s="1"/>
  <c r="L20" s="1"/>
  <c r="L21" s="1"/>
  <c r="L22" s="1"/>
  <c r="L23" s="1"/>
  <c r="L24" s="1"/>
  <c r="L25" s="1"/>
  <c r="L26" s="1"/>
  <c r="L27" s="1"/>
  <c r="L28" s="1"/>
  <c r="L29" s="1"/>
  <c r="L30" s="1"/>
  <c r="L31" s="1"/>
  <c r="L32" s="1"/>
  <c r="L33" s="1"/>
  <c r="L34" s="1"/>
  <c r="L35" s="1"/>
  <c r="L36" s="1"/>
  <c r="L37" s="1"/>
  <c r="L38" s="1"/>
  <c r="L39" s="1"/>
  <c r="L40" s="1"/>
  <c r="L41" s="1"/>
  <c r="P7" s="1"/>
  <c r="F11"/>
  <c r="G11" s="1"/>
  <c r="O11"/>
  <c r="P11"/>
  <c r="O12"/>
  <c r="P12" s="1"/>
  <c r="F15"/>
  <c r="G15" s="1"/>
  <c r="M16"/>
  <c r="N16" s="1"/>
  <c r="O19"/>
  <c r="P19"/>
  <c r="O20"/>
  <c r="F27"/>
  <c r="G27" s="1"/>
  <c r="M28"/>
  <c r="N28" s="1"/>
  <c r="F35"/>
  <c r="G35" s="1"/>
  <c r="M36"/>
  <c r="N36" s="1"/>
  <c r="O41"/>
  <c r="P41"/>
  <c r="C42"/>
  <c r="D42"/>
  <c r="E42"/>
  <c r="P20" l="1"/>
  <c r="M41"/>
  <c r="N41" s="1"/>
  <c r="F40"/>
  <c r="G40" s="1"/>
  <c r="M33"/>
  <c r="N33" s="1"/>
  <c r="F32"/>
  <c r="G32" s="1"/>
  <c r="M25"/>
  <c r="N25" s="1"/>
  <c r="F24"/>
  <c r="G24" s="1"/>
  <c r="M13"/>
  <c r="N13" s="1"/>
  <c r="M9"/>
  <c r="N9" s="1"/>
  <c r="F8"/>
  <c r="G8" s="1"/>
  <c r="M38"/>
  <c r="N38" s="1"/>
  <c r="F37"/>
  <c r="G37" s="1"/>
  <c r="M30"/>
  <c r="N30" s="1"/>
  <c r="F29"/>
  <c r="G29" s="1"/>
  <c r="M22"/>
  <c r="N22" s="1"/>
  <c r="F21"/>
  <c r="G21" s="1"/>
  <c r="M18"/>
  <c r="N18" s="1"/>
  <c r="F17"/>
  <c r="G17" s="1"/>
  <c r="M12"/>
  <c r="N12" s="1"/>
  <c r="F7"/>
  <c r="G7" s="1"/>
  <c r="M35"/>
  <c r="N35" s="1"/>
  <c r="F34"/>
  <c r="G34" s="1"/>
  <c r="M27"/>
  <c r="N27" s="1"/>
  <c r="F26"/>
  <c r="G26" s="1"/>
  <c r="F20"/>
  <c r="G20" s="1"/>
  <c r="M15"/>
  <c r="N15" s="1"/>
  <c r="F14"/>
  <c r="G14" s="1"/>
  <c r="M11"/>
  <c r="N11" s="1"/>
  <c r="F10"/>
  <c r="G10" s="1"/>
  <c r="M40"/>
  <c r="N40" s="1"/>
  <c r="F39"/>
  <c r="G39" s="1"/>
  <c r="M32"/>
  <c r="N32" s="1"/>
  <c r="F31"/>
  <c r="G31" s="1"/>
  <c r="M24"/>
  <c r="N24" s="1"/>
  <c r="F23"/>
  <c r="G23" s="1"/>
  <c r="F19"/>
  <c r="G19" s="1"/>
  <c r="M8"/>
  <c r="N8" s="1"/>
  <c r="M37"/>
  <c r="N37" s="1"/>
  <c r="F36"/>
  <c r="G36" s="1"/>
  <c r="M29"/>
  <c r="N29" s="1"/>
  <c r="F28"/>
  <c r="G28" s="1"/>
  <c r="M21"/>
  <c r="N21" s="1"/>
  <c r="M17"/>
  <c r="N17" s="1"/>
  <c r="F16"/>
  <c r="G16" s="1"/>
  <c r="M7"/>
  <c r="N7" s="1"/>
  <c r="F41"/>
  <c r="G41" s="1"/>
  <c r="M34"/>
  <c r="N34" s="1"/>
  <c r="F33"/>
  <c r="G33" s="1"/>
  <c r="M26"/>
  <c r="N26" s="1"/>
  <c r="F25"/>
  <c r="G25" s="1"/>
  <c r="M20"/>
  <c r="N20" s="1"/>
  <c r="M14"/>
  <c r="N14" s="1"/>
  <c r="F13"/>
  <c r="G13" s="1"/>
  <c r="M10"/>
  <c r="N10" s="1"/>
  <c r="F9"/>
  <c r="G9" s="1"/>
  <c r="M39"/>
  <c r="N39" s="1"/>
  <c r="F38"/>
  <c r="G38" s="1"/>
  <c r="M31"/>
  <c r="N31" s="1"/>
  <c r="F30"/>
  <c r="G30" s="1"/>
  <c r="M23"/>
  <c r="N23" s="1"/>
  <c r="F22"/>
  <c r="G22" s="1"/>
  <c r="M19"/>
  <c r="N19" s="1"/>
  <c r="F18"/>
  <c r="G18" s="1"/>
  <c r="G42" l="1"/>
  <c r="F44" s="1"/>
</calcChain>
</file>

<file path=xl/sharedStrings.xml><?xml version="1.0" encoding="utf-8"?>
<sst xmlns="http://schemas.openxmlformats.org/spreadsheetml/2006/main" count="97" uniqueCount="56">
  <si>
    <t>Calcul des limites</t>
  </si>
  <si>
    <t>A-B</t>
  </si>
  <si>
    <t>1000-0,01x=100</t>
  </si>
  <si>
    <t>B-C</t>
  </si>
  <si>
    <t>10+0,003x=100</t>
  </si>
  <si>
    <t>N °</t>
  </si>
  <si>
    <t>Matières</t>
  </si>
  <si>
    <t>Consommations</t>
  </si>
  <si>
    <t>Coût</t>
  </si>
  <si>
    <t>Valeur</t>
  </si>
  <si>
    <t>Quantités (t)</t>
  </si>
  <si>
    <t>initial</t>
  </si>
  <si>
    <t>Classe</t>
  </si>
  <si>
    <t>cumulée</t>
  </si>
  <si>
    <t>Acide borique</t>
  </si>
  <si>
    <t>Carbonate de baryle</t>
  </si>
  <si>
    <t>Alumine</t>
  </si>
  <si>
    <t>Lepidolite "K"</t>
  </si>
  <si>
    <t>Borax anhydre</t>
  </si>
  <si>
    <t>Lepidolite</t>
  </si>
  <si>
    <t>Chlorure de potassium</t>
  </si>
  <si>
    <t>Carbonate de potasse</t>
  </si>
  <si>
    <t>Chlorure de sodium</t>
  </si>
  <si>
    <t>Antimoniate de soude</t>
  </si>
  <si>
    <t>Nitrate de soude B</t>
  </si>
  <si>
    <t>Oxyde de titane</t>
  </si>
  <si>
    <t>Sable "B"</t>
  </si>
  <si>
    <t>Spath fluor</t>
  </si>
  <si>
    <t>Carbonate de soude "B"</t>
  </si>
  <si>
    <t>Rasorite</t>
  </si>
  <si>
    <t>Silice</t>
  </si>
  <si>
    <t>Lithoryte</t>
  </si>
  <si>
    <t>Anhydre arsénieux</t>
  </si>
  <si>
    <t>Nitrate de soude "C"</t>
  </si>
  <si>
    <t>Carbonate de soude</t>
  </si>
  <si>
    <t>Bicarbonate de potasse</t>
  </si>
  <si>
    <t>Bioxyde de manganèse</t>
  </si>
  <si>
    <t>Hydroxide de cerium</t>
  </si>
  <si>
    <t>Carbonate de lithium</t>
  </si>
  <si>
    <t>Oxyde de nickel</t>
  </si>
  <si>
    <t>Fluosilicate de soude</t>
  </si>
  <si>
    <t>Carbonate de soude "S"</t>
  </si>
  <si>
    <t>Dolomie</t>
  </si>
  <si>
    <t>Feldspath</t>
  </si>
  <si>
    <t>Nepheline</t>
  </si>
  <si>
    <t>Antimoine de soude "P"</t>
  </si>
  <si>
    <t>Oxyde de cobalt</t>
  </si>
  <si>
    <t>Sable "C"</t>
  </si>
  <si>
    <t>Petalite</t>
  </si>
  <si>
    <t>Total</t>
  </si>
  <si>
    <t>Coût initial</t>
  </si>
  <si>
    <t>Nouv. coût</t>
  </si>
  <si>
    <t>Economie</t>
  </si>
  <si>
    <t>Consommation</t>
  </si>
  <si>
    <t>Valeur (€)</t>
  </si>
  <si>
    <t>Corrigé VERINDUS</t>
  </si>
</sst>
</file>

<file path=xl/styles.xml><?xml version="1.0" encoding="utf-8"?>
<styleSheet xmlns="http://schemas.openxmlformats.org/spreadsheetml/2006/main">
  <numFmts count="1">
    <numFmt numFmtId="172" formatCode="0.000"/>
  </numFmts>
  <fonts count="4">
    <font>
      <sz val="10"/>
      <name val="Helv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2" fontId="1" fillId="2" borderId="1" xfId="0" applyNumberFormat="1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/>
    <xf numFmtId="0" fontId="1" fillId="2" borderId="5" xfId="0" applyFont="1" applyFill="1" applyBorder="1"/>
    <xf numFmtId="0" fontId="1" fillId="2" borderId="3" xfId="0" applyFont="1" applyFill="1" applyBorder="1"/>
    <xf numFmtId="0" fontId="1" fillId="2" borderId="5" xfId="0" applyFont="1" applyFill="1" applyBorder="1" applyAlignment="1">
      <alignment horizontal="center"/>
    </xf>
    <xf numFmtId="2" fontId="1" fillId="2" borderId="3" xfId="0" applyNumberFormat="1" applyFont="1" applyFill="1" applyBorder="1"/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/>
    <xf numFmtId="0" fontId="1" fillId="2" borderId="7" xfId="0" applyFont="1" applyFill="1" applyBorder="1"/>
    <xf numFmtId="0" fontId="1" fillId="2" borderId="7" xfId="0" applyFont="1" applyFill="1" applyBorder="1" applyAlignment="1">
      <alignment horizontal="center"/>
    </xf>
    <xf numFmtId="2" fontId="1" fillId="2" borderId="6" xfId="0" applyNumberFormat="1" applyFont="1" applyFill="1" applyBorder="1"/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left"/>
    </xf>
    <xf numFmtId="0" fontId="1" fillId="2" borderId="8" xfId="0" applyFont="1" applyFill="1" applyBorder="1"/>
    <xf numFmtId="0" fontId="1" fillId="2" borderId="4" xfId="0" applyFont="1" applyFill="1" applyBorder="1" applyAlignment="1">
      <alignment horizontal="center"/>
    </xf>
    <xf numFmtId="0" fontId="1" fillId="2" borderId="10" xfId="0" applyFont="1" applyFill="1" applyBorder="1"/>
    <xf numFmtId="0" fontId="1" fillId="2" borderId="11" xfId="0" applyFont="1" applyFill="1" applyBorder="1" applyAlignment="1">
      <alignment horizontal="center"/>
    </xf>
    <xf numFmtId="0" fontId="1" fillId="2" borderId="0" xfId="0" applyFont="1" applyFill="1"/>
    <xf numFmtId="172" fontId="1" fillId="2" borderId="3" xfId="0" applyNumberFormat="1" applyFont="1" applyFill="1" applyBorder="1"/>
    <xf numFmtId="0" fontId="1" fillId="2" borderId="12" xfId="0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3" xfId="0" applyFont="1" applyFill="1" applyBorder="1" applyAlignment="1">
      <alignment horizontal="right"/>
    </xf>
    <xf numFmtId="172" fontId="1" fillId="2" borderId="1" xfId="0" applyNumberFormat="1" applyFont="1" applyFill="1" applyBorder="1"/>
    <xf numFmtId="0" fontId="1" fillId="2" borderId="2" xfId="0" applyFont="1" applyFill="1" applyBorder="1"/>
    <xf numFmtId="0" fontId="1" fillId="2" borderId="14" xfId="0" applyFont="1" applyFill="1" applyBorder="1"/>
    <xf numFmtId="2" fontId="1" fillId="2" borderId="1" xfId="0" applyNumberFormat="1" applyFont="1" applyFill="1" applyBorder="1"/>
    <xf numFmtId="0" fontId="1" fillId="0" borderId="0" xfId="0" applyFont="1" applyAlignment="1">
      <alignment horizontal="center"/>
    </xf>
    <xf numFmtId="1" fontId="2" fillId="0" borderId="0" xfId="0" applyNumberFormat="1" applyFont="1"/>
    <xf numFmtId="9" fontId="2" fillId="0" borderId="0" xfId="0" applyNumberFormat="1" applyFont="1"/>
    <xf numFmtId="0" fontId="3" fillId="3" borderId="0" xfId="0" applyFont="1" applyFill="1"/>
    <xf numFmtId="0" fontId="2" fillId="3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>
        <c:manualLayout>
          <c:layoutTarget val="inner"/>
          <c:xMode val="edge"/>
          <c:yMode val="edge"/>
          <c:x val="0.10628571428571429"/>
          <c:y val="5.7471371885798095E-2"/>
          <c:w val="0.87085714285714289"/>
          <c:h val="0.70689787419531658"/>
        </c:manualLayout>
      </c:layout>
      <c:barChart>
        <c:barDir val="col"/>
        <c:grouping val="clustered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VERINDUS!$J$7:$J$41</c:f>
              <c:strCache>
                <c:ptCount val="35"/>
                <c:pt idx="0">
                  <c:v>Carbonate de baryle</c:v>
                </c:pt>
                <c:pt idx="1">
                  <c:v>Lepidolite "K"</c:v>
                </c:pt>
                <c:pt idx="2">
                  <c:v>Lepidolite</c:v>
                </c:pt>
                <c:pt idx="3">
                  <c:v>Carbonate de potasse</c:v>
                </c:pt>
                <c:pt idx="4">
                  <c:v>Antimoniate de soude</c:v>
                </c:pt>
                <c:pt idx="5">
                  <c:v>Oxyde de titane</c:v>
                </c:pt>
                <c:pt idx="6">
                  <c:v>Spath fluor</c:v>
                </c:pt>
                <c:pt idx="7">
                  <c:v>Acide borique</c:v>
                </c:pt>
                <c:pt idx="8">
                  <c:v>Rasorite</c:v>
                </c:pt>
                <c:pt idx="9">
                  <c:v>Lithoryte</c:v>
                </c:pt>
                <c:pt idx="10">
                  <c:v>Nitrate de soude "C"</c:v>
                </c:pt>
                <c:pt idx="11">
                  <c:v>Carbonate de soude</c:v>
                </c:pt>
                <c:pt idx="12">
                  <c:v>Anhydre arsénieux</c:v>
                </c:pt>
                <c:pt idx="13">
                  <c:v>Hydroxide de cerium</c:v>
                </c:pt>
                <c:pt idx="14">
                  <c:v>Sable "B"</c:v>
                </c:pt>
                <c:pt idx="15">
                  <c:v>Oxyde de nickel</c:v>
                </c:pt>
                <c:pt idx="16">
                  <c:v>Alumine</c:v>
                </c:pt>
                <c:pt idx="17">
                  <c:v>Fluosilicate de soude</c:v>
                </c:pt>
                <c:pt idx="18">
                  <c:v>Bicarbonate de potasse</c:v>
                </c:pt>
                <c:pt idx="19">
                  <c:v>Chlorure de potassium</c:v>
                </c:pt>
                <c:pt idx="20">
                  <c:v>Silice</c:v>
                </c:pt>
                <c:pt idx="21">
                  <c:v>Nepheline</c:v>
                </c:pt>
                <c:pt idx="22">
                  <c:v>Oxyde de cobalt</c:v>
                </c:pt>
                <c:pt idx="23">
                  <c:v>Bioxyde de manganèse</c:v>
                </c:pt>
                <c:pt idx="24">
                  <c:v>Sable "C"</c:v>
                </c:pt>
                <c:pt idx="25">
                  <c:v>Borax anhydre</c:v>
                </c:pt>
                <c:pt idx="26">
                  <c:v>Dolomie</c:v>
                </c:pt>
                <c:pt idx="27">
                  <c:v>Chlorure de sodium</c:v>
                </c:pt>
                <c:pt idx="28">
                  <c:v>Petalite</c:v>
                </c:pt>
                <c:pt idx="29">
                  <c:v>Feldspath</c:v>
                </c:pt>
                <c:pt idx="30">
                  <c:v>Carbonate de lithium</c:v>
                </c:pt>
                <c:pt idx="31">
                  <c:v>Antimoine de soude "P"</c:v>
                </c:pt>
                <c:pt idx="32">
                  <c:v>Nitrate de soude B</c:v>
                </c:pt>
                <c:pt idx="33">
                  <c:v>Carbonate de soude "S"</c:v>
                </c:pt>
                <c:pt idx="34">
                  <c:v>Carbonate de soude "B"</c:v>
                </c:pt>
              </c:strCache>
            </c:strRef>
          </c:cat>
          <c:val>
            <c:numRef>
              <c:f>VERINDUS!$L$7:$L$41</c:f>
              <c:numCache>
                <c:formatCode>General</c:formatCode>
                <c:ptCount val="35"/>
                <c:pt idx="0">
                  <c:v>437960</c:v>
                </c:pt>
                <c:pt idx="1">
                  <c:v>784220</c:v>
                </c:pt>
                <c:pt idx="2">
                  <c:v>1013020</c:v>
                </c:pt>
                <c:pt idx="3">
                  <c:v>1200960</c:v>
                </c:pt>
                <c:pt idx="4">
                  <c:v>1281760</c:v>
                </c:pt>
                <c:pt idx="5">
                  <c:v>1351430</c:v>
                </c:pt>
                <c:pt idx="6">
                  <c:v>1415680</c:v>
                </c:pt>
                <c:pt idx="7">
                  <c:v>1473180</c:v>
                </c:pt>
                <c:pt idx="8">
                  <c:v>1529620</c:v>
                </c:pt>
                <c:pt idx="9">
                  <c:v>1577280</c:v>
                </c:pt>
                <c:pt idx="10">
                  <c:v>1622060</c:v>
                </c:pt>
                <c:pt idx="11">
                  <c:v>1662420</c:v>
                </c:pt>
                <c:pt idx="12">
                  <c:v>1702420</c:v>
                </c:pt>
                <c:pt idx="13">
                  <c:v>1731740</c:v>
                </c:pt>
                <c:pt idx="14">
                  <c:v>1759270</c:v>
                </c:pt>
                <c:pt idx="15">
                  <c:v>1786210</c:v>
                </c:pt>
                <c:pt idx="16">
                  <c:v>1811810</c:v>
                </c:pt>
                <c:pt idx="17">
                  <c:v>1826400</c:v>
                </c:pt>
                <c:pt idx="18">
                  <c:v>1840620</c:v>
                </c:pt>
                <c:pt idx="19">
                  <c:v>1854270</c:v>
                </c:pt>
                <c:pt idx="20">
                  <c:v>1866970</c:v>
                </c:pt>
                <c:pt idx="21">
                  <c:v>1879270</c:v>
                </c:pt>
                <c:pt idx="22">
                  <c:v>1890980</c:v>
                </c:pt>
                <c:pt idx="23">
                  <c:v>1901960</c:v>
                </c:pt>
                <c:pt idx="24">
                  <c:v>1911980</c:v>
                </c:pt>
                <c:pt idx="25">
                  <c:v>1920760</c:v>
                </c:pt>
                <c:pt idx="26">
                  <c:v>1927790</c:v>
                </c:pt>
                <c:pt idx="27">
                  <c:v>1931390</c:v>
                </c:pt>
                <c:pt idx="28">
                  <c:v>1933790</c:v>
                </c:pt>
                <c:pt idx="29">
                  <c:v>1935580</c:v>
                </c:pt>
                <c:pt idx="30">
                  <c:v>1936980</c:v>
                </c:pt>
                <c:pt idx="31">
                  <c:v>1938180</c:v>
                </c:pt>
                <c:pt idx="32">
                  <c:v>1938780</c:v>
                </c:pt>
                <c:pt idx="33">
                  <c:v>1939340</c:v>
                </c:pt>
                <c:pt idx="34">
                  <c:v>1939540</c:v>
                </c:pt>
              </c:numCache>
            </c:numRef>
          </c:val>
        </c:ser>
        <c:axId val="173879680"/>
        <c:axId val="173881216"/>
      </c:barChart>
      <c:catAx>
        <c:axId val="173879680"/>
        <c:scaling>
          <c:orientation val="minMax"/>
        </c:scaling>
        <c:axPos val="b"/>
        <c:numFmt formatCode="General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73881216"/>
        <c:crosses val="autoZero"/>
        <c:lblAlgn val="ctr"/>
        <c:lblOffset val="100"/>
        <c:tickLblSkip val="1"/>
        <c:tickMarkSkip val="1"/>
      </c:catAx>
      <c:valAx>
        <c:axId val="173881216"/>
        <c:scaling>
          <c:orientation val="minMax"/>
          <c:max val="20000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7387968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>
      <c:oddHeader>&amp;A</c:oddHeader>
      <c:oddFooter>Page &amp;P</c:oddFooter>
    </c:headerFooter>
    <c:pageMargins b="0.984251969" l="0.78740157499999996" r="0.78740157499999996" t="0.984251969" header="0.4921259845" footer="0.492125984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45</xdr:row>
      <xdr:rowOff>114300</xdr:rowOff>
    </xdr:from>
    <xdr:to>
      <xdr:col>11</xdr:col>
      <xdr:colOff>333375</xdr:colOff>
      <xdr:row>76</xdr:row>
      <xdr:rowOff>66675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45"/>
  <sheetViews>
    <sheetView showGridLines="0" tabSelected="1" zoomScale="75" workbookViewId="0"/>
  </sheetViews>
  <sheetFormatPr baseColWidth="10" defaultColWidth="9.140625" defaultRowHeight="12.75"/>
  <cols>
    <col min="1" max="1" width="5.140625" style="2" customWidth="1"/>
    <col min="2" max="2" width="24.85546875" style="2" customWidth="1"/>
    <col min="3" max="3" width="12" style="2" customWidth="1"/>
    <col min="4" max="6" width="9.140625" style="2" customWidth="1"/>
    <col min="7" max="7" width="12.85546875" style="2" customWidth="1"/>
    <col min="8" max="8" width="5.140625" style="2" customWidth="1"/>
    <col min="9" max="9" width="4.7109375" style="2" customWidth="1"/>
    <col min="10" max="10" width="21.5703125" style="2" customWidth="1"/>
    <col min="11" max="11" width="13.140625" style="2" customWidth="1"/>
    <col min="12" max="13" width="9.140625" style="2" customWidth="1"/>
    <col min="14" max="14" width="12.5703125" style="2" customWidth="1"/>
    <col min="15" max="15" width="14.140625" style="2" customWidth="1"/>
    <col min="16" max="16384" width="9.140625" style="2"/>
  </cols>
  <sheetData>
    <row r="1" spans="1:16" ht="15.75">
      <c r="A1" s="39" t="s">
        <v>55</v>
      </c>
      <c r="B1" s="40"/>
      <c r="C1" s="2" t="s">
        <v>0</v>
      </c>
    </row>
    <row r="2" spans="1:16">
      <c r="C2" s="2" t="s">
        <v>1</v>
      </c>
      <c r="D2" s="2" t="s">
        <v>2</v>
      </c>
      <c r="F2" s="2">
        <f>900/0.01</f>
        <v>90000</v>
      </c>
    </row>
    <row r="3" spans="1:16">
      <c r="C3" s="2" t="s">
        <v>3</v>
      </c>
      <c r="D3" s="2" t="s">
        <v>4</v>
      </c>
      <c r="F3" s="2">
        <f>90/0.003</f>
        <v>30000</v>
      </c>
    </row>
    <row r="4" spans="1:16">
      <c r="A4" s="3"/>
      <c r="B4" s="4"/>
      <c r="C4" s="5"/>
      <c r="J4" s="4"/>
      <c r="L4" s="4"/>
      <c r="M4" s="4"/>
    </row>
    <row r="5" spans="1:16">
      <c r="A5" s="6" t="s">
        <v>5</v>
      </c>
      <c r="B5" s="7" t="s">
        <v>6</v>
      </c>
      <c r="C5" s="22" t="s">
        <v>7</v>
      </c>
      <c r="D5" s="23"/>
      <c r="E5" s="24" t="s">
        <v>8</v>
      </c>
      <c r="I5" s="6"/>
      <c r="J5" s="7"/>
      <c r="K5" s="21" t="s">
        <v>53</v>
      </c>
      <c r="L5" s="6" t="s">
        <v>9</v>
      </c>
      <c r="M5" s="4"/>
    </row>
    <row r="6" spans="1:16">
      <c r="A6" s="16"/>
      <c r="B6" s="25"/>
      <c r="C6" s="8" t="s">
        <v>10</v>
      </c>
      <c r="D6" s="8" t="s">
        <v>54</v>
      </c>
      <c r="E6" s="16" t="s">
        <v>11</v>
      </c>
      <c r="F6" s="26" t="s">
        <v>12</v>
      </c>
      <c r="G6" s="9" t="s">
        <v>8</v>
      </c>
      <c r="H6" s="4"/>
      <c r="I6" s="6" t="s">
        <v>5</v>
      </c>
      <c r="J6" s="7" t="s">
        <v>6</v>
      </c>
      <c r="K6" s="8" t="s">
        <v>54</v>
      </c>
      <c r="L6" s="6" t="s">
        <v>13</v>
      </c>
      <c r="M6" s="7" t="s">
        <v>12</v>
      </c>
      <c r="N6" s="9" t="s">
        <v>8</v>
      </c>
    </row>
    <row r="7" spans="1:16">
      <c r="A7" s="10">
        <v>1</v>
      </c>
      <c r="B7" s="27" t="s">
        <v>14</v>
      </c>
      <c r="C7" s="28">
        <v>40</v>
      </c>
      <c r="D7" s="12">
        <v>57500</v>
      </c>
      <c r="E7" s="29">
        <v>100</v>
      </c>
      <c r="F7" s="29" t="str">
        <f t="shared" ref="F7:F41" si="0">IF(D7&gt;=$F$2,"A",IF(D7&gt;=$F$3,"B","C"))</f>
        <v>B</v>
      </c>
      <c r="G7" s="15">
        <f t="shared" ref="G7:G41" si="1">IF(F7="B",100,IF(F7="A",1000-0.01*D7,10+0.003*D7))</f>
        <v>100</v>
      </c>
      <c r="I7" s="10">
        <v>15</v>
      </c>
      <c r="J7" s="11" t="s">
        <v>15</v>
      </c>
      <c r="K7" s="12">
        <v>437960</v>
      </c>
      <c r="L7" s="13">
        <f>K7</f>
        <v>437960</v>
      </c>
      <c r="M7" s="14" t="str">
        <f t="shared" ref="M7:M41" si="2">IF(K7&gt;=$F$2,"A",IF(K7&gt;=$F$3,"B","C"))</f>
        <v>A</v>
      </c>
      <c r="N7" s="15">
        <f t="shared" ref="N7:N41" si="3">IF(M7="B",100,IF(M7="A",1000-0.01*K7,10+0.003*K7))</f>
        <v>-3379.6000000000004</v>
      </c>
      <c r="O7" s="2">
        <f>SUM(K7:K10)</f>
        <v>1200960</v>
      </c>
      <c r="P7" s="38">
        <f>O7/L41</f>
        <v>0.61919836662301375</v>
      </c>
    </row>
    <row r="8" spans="1:16">
      <c r="A8" s="10">
        <v>2</v>
      </c>
      <c r="B8" s="27" t="s">
        <v>16</v>
      </c>
      <c r="C8" s="28">
        <v>23</v>
      </c>
      <c r="D8" s="12">
        <v>25600</v>
      </c>
      <c r="E8" s="29">
        <v>100</v>
      </c>
      <c r="F8" s="29" t="str">
        <f t="shared" si="0"/>
        <v>C</v>
      </c>
      <c r="G8" s="15">
        <f t="shared" si="1"/>
        <v>86.8</v>
      </c>
      <c r="I8" s="10">
        <v>35</v>
      </c>
      <c r="J8" s="13" t="s">
        <v>17</v>
      </c>
      <c r="K8" s="12">
        <v>346260</v>
      </c>
      <c r="L8" s="13">
        <f t="shared" ref="L8:L41" si="4">L7+K8</f>
        <v>784220</v>
      </c>
      <c r="M8" s="14" t="str">
        <f t="shared" si="2"/>
        <v>A</v>
      </c>
      <c r="N8" s="15">
        <f t="shared" si="3"/>
        <v>-2462.6</v>
      </c>
    </row>
    <row r="9" spans="1:16">
      <c r="A9" s="10">
        <v>3</v>
      </c>
      <c r="B9" s="27" t="s">
        <v>18</v>
      </c>
      <c r="C9" s="28">
        <v>30.9</v>
      </c>
      <c r="D9" s="12">
        <v>8780</v>
      </c>
      <c r="E9" s="29">
        <v>100</v>
      </c>
      <c r="F9" s="29" t="str">
        <f t="shared" si="0"/>
        <v>C</v>
      </c>
      <c r="G9" s="15">
        <f t="shared" si="1"/>
        <v>36.340000000000003</v>
      </c>
      <c r="I9" s="10">
        <v>25</v>
      </c>
      <c r="J9" s="13" t="s">
        <v>19</v>
      </c>
      <c r="K9" s="12">
        <v>228800</v>
      </c>
      <c r="L9" s="13">
        <f t="shared" si="4"/>
        <v>1013020</v>
      </c>
      <c r="M9" s="14" t="str">
        <f t="shared" si="2"/>
        <v>A</v>
      </c>
      <c r="N9" s="15">
        <f t="shared" si="3"/>
        <v>-1288</v>
      </c>
    </row>
    <row r="10" spans="1:16">
      <c r="A10" s="10">
        <v>4</v>
      </c>
      <c r="B10" s="27" t="s">
        <v>20</v>
      </c>
      <c r="C10" s="28">
        <v>20.7</v>
      </c>
      <c r="D10" s="12">
        <v>13650</v>
      </c>
      <c r="E10" s="29">
        <v>100</v>
      </c>
      <c r="F10" s="29" t="str">
        <f t="shared" si="0"/>
        <v>C</v>
      </c>
      <c r="G10" s="15">
        <f t="shared" si="1"/>
        <v>50.95</v>
      </c>
      <c r="I10" s="10">
        <v>17</v>
      </c>
      <c r="J10" s="13" t="s">
        <v>21</v>
      </c>
      <c r="K10" s="12">
        <v>187940</v>
      </c>
      <c r="L10" s="13">
        <f t="shared" si="4"/>
        <v>1200960</v>
      </c>
      <c r="M10" s="14" t="str">
        <f t="shared" si="2"/>
        <v>A</v>
      </c>
      <c r="N10" s="15">
        <f t="shared" si="3"/>
        <v>-879.40000000000009</v>
      </c>
    </row>
    <row r="11" spans="1:16">
      <c r="A11" s="10">
        <v>5</v>
      </c>
      <c r="B11" s="27" t="s">
        <v>22</v>
      </c>
      <c r="C11" s="28">
        <v>3.7</v>
      </c>
      <c r="D11" s="12">
        <v>3600</v>
      </c>
      <c r="E11" s="29">
        <v>100</v>
      </c>
      <c r="F11" s="29" t="str">
        <f t="shared" si="0"/>
        <v>C</v>
      </c>
      <c r="G11" s="15">
        <f t="shared" si="1"/>
        <v>20.8</v>
      </c>
      <c r="I11" s="10">
        <v>12</v>
      </c>
      <c r="J11" s="13" t="s">
        <v>23</v>
      </c>
      <c r="K11" s="12">
        <v>80800</v>
      </c>
      <c r="L11" s="13">
        <f t="shared" si="4"/>
        <v>1281760</v>
      </c>
      <c r="M11" s="14" t="str">
        <f t="shared" si="2"/>
        <v>B</v>
      </c>
      <c r="N11" s="15">
        <f t="shared" si="3"/>
        <v>100</v>
      </c>
      <c r="O11" s="2">
        <f>AVERAGE(K7:K10)</f>
        <v>300240</v>
      </c>
      <c r="P11" s="38">
        <f>4/35</f>
        <v>0.11428571428571428</v>
      </c>
    </row>
    <row r="12" spans="1:16">
      <c r="A12" s="10">
        <v>6</v>
      </c>
      <c r="B12" s="27" t="s">
        <v>24</v>
      </c>
      <c r="C12" s="28">
        <v>1</v>
      </c>
      <c r="D12" s="12">
        <v>600</v>
      </c>
      <c r="E12" s="29">
        <v>100</v>
      </c>
      <c r="F12" s="29" t="str">
        <f t="shared" si="0"/>
        <v>C</v>
      </c>
      <c r="G12" s="15">
        <f t="shared" si="1"/>
        <v>11.8</v>
      </c>
      <c r="I12" s="10">
        <v>31</v>
      </c>
      <c r="J12" s="13" t="s">
        <v>25</v>
      </c>
      <c r="K12" s="12">
        <v>69670</v>
      </c>
      <c r="L12" s="13">
        <f t="shared" si="4"/>
        <v>1351430</v>
      </c>
      <c r="M12" s="14" t="str">
        <f t="shared" si="2"/>
        <v>B</v>
      </c>
      <c r="N12" s="15">
        <f t="shared" si="3"/>
        <v>100</v>
      </c>
      <c r="O12" s="2">
        <f>SUM(K11:K19)</f>
        <v>501460</v>
      </c>
      <c r="P12" s="38">
        <f>O12/L41</f>
        <v>0.25854584076636727</v>
      </c>
    </row>
    <row r="13" spans="1:16">
      <c r="A13" s="10">
        <v>7</v>
      </c>
      <c r="B13" s="27" t="s">
        <v>26</v>
      </c>
      <c r="C13" s="28">
        <v>870.5</v>
      </c>
      <c r="D13" s="12">
        <v>27530</v>
      </c>
      <c r="E13" s="29">
        <v>100</v>
      </c>
      <c r="F13" s="29" t="str">
        <f t="shared" si="0"/>
        <v>C</v>
      </c>
      <c r="G13" s="15">
        <f t="shared" si="1"/>
        <v>92.59</v>
      </c>
      <c r="I13" s="10">
        <v>34</v>
      </c>
      <c r="J13" s="13" t="s">
        <v>27</v>
      </c>
      <c r="K13" s="12">
        <v>64250</v>
      </c>
      <c r="L13" s="13">
        <f t="shared" si="4"/>
        <v>1415680</v>
      </c>
      <c r="M13" s="14" t="str">
        <f t="shared" si="2"/>
        <v>B</v>
      </c>
      <c r="N13" s="15">
        <f t="shared" si="3"/>
        <v>100</v>
      </c>
    </row>
    <row r="14" spans="1:16">
      <c r="A14" s="10">
        <v>8</v>
      </c>
      <c r="B14" s="27" t="s">
        <v>28</v>
      </c>
      <c r="C14" s="28">
        <v>3</v>
      </c>
      <c r="D14" s="12">
        <v>200</v>
      </c>
      <c r="E14" s="29">
        <v>100</v>
      </c>
      <c r="F14" s="29" t="str">
        <f t="shared" si="0"/>
        <v>C</v>
      </c>
      <c r="G14" s="15">
        <f t="shared" si="1"/>
        <v>10.6</v>
      </c>
      <c r="I14" s="10">
        <v>1</v>
      </c>
      <c r="J14" s="13" t="s">
        <v>14</v>
      </c>
      <c r="K14" s="12">
        <v>57500</v>
      </c>
      <c r="L14" s="13">
        <f t="shared" si="4"/>
        <v>1473180</v>
      </c>
      <c r="M14" s="14" t="str">
        <f t="shared" si="2"/>
        <v>B</v>
      </c>
      <c r="N14" s="15">
        <f t="shared" si="3"/>
        <v>100</v>
      </c>
    </row>
    <row r="15" spans="1:16">
      <c r="A15" s="10">
        <v>9</v>
      </c>
      <c r="B15" s="27" t="s">
        <v>29</v>
      </c>
      <c r="C15" s="28">
        <v>56.2</v>
      </c>
      <c r="D15" s="12">
        <v>56440</v>
      </c>
      <c r="E15" s="29">
        <v>100</v>
      </c>
      <c r="F15" s="29" t="str">
        <f t="shared" si="0"/>
        <v>B</v>
      </c>
      <c r="G15" s="15">
        <f t="shared" si="1"/>
        <v>100</v>
      </c>
      <c r="I15" s="10">
        <v>9</v>
      </c>
      <c r="J15" s="13" t="s">
        <v>29</v>
      </c>
      <c r="K15" s="12">
        <v>56440</v>
      </c>
      <c r="L15" s="13">
        <f t="shared" si="4"/>
        <v>1529620</v>
      </c>
      <c r="M15" s="14" t="str">
        <f t="shared" si="2"/>
        <v>B</v>
      </c>
      <c r="N15" s="15">
        <f t="shared" si="3"/>
        <v>100</v>
      </c>
    </row>
    <row r="16" spans="1:16">
      <c r="A16" s="10">
        <v>10</v>
      </c>
      <c r="B16" s="27" t="s">
        <v>30</v>
      </c>
      <c r="C16" s="28">
        <v>63.5</v>
      </c>
      <c r="D16" s="12">
        <v>12700</v>
      </c>
      <c r="E16" s="29">
        <v>100</v>
      </c>
      <c r="F16" s="29" t="str">
        <f t="shared" si="0"/>
        <v>C</v>
      </c>
      <c r="G16" s="15">
        <f t="shared" si="1"/>
        <v>48.1</v>
      </c>
      <c r="I16" s="10">
        <v>26</v>
      </c>
      <c r="J16" s="13" t="s">
        <v>31</v>
      </c>
      <c r="K16" s="12">
        <v>47660</v>
      </c>
      <c r="L16" s="13">
        <f t="shared" si="4"/>
        <v>1577280</v>
      </c>
      <c r="M16" s="14" t="str">
        <f t="shared" si="2"/>
        <v>B</v>
      </c>
      <c r="N16" s="15">
        <f t="shared" si="3"/>
        <v>100</v>
      </c>
    </row>
    <row r="17" spans="1:16">
      <c r="A17" s="10">
        <v>11</v>
      </c>
      <c r="B17" s="27" t="s">
        <v>32</v>
      </c>
      <c r="C17" s="28">
        <v>19.5</v>
      </c>
      <c r="D17" s="12">
        <v>40000</v>
      </c>
      <c r="E17" s="29">
        <v>100</v>
      </c>
      <c r="F17" s="29" t="str">
        <f t="shared" si="0"/>
        <v>B</v>
      </c>
      <c r="G17" s="15">
        <f t="shared" si="1"/>
        <v>100</v>
      </c>
      <c r="I17" s="10">
        <v>28</v>
      </c>
      <c r="J17" s="13" t="s">
        <v>33</v>
      </c>
      <c r="K17" s="12">
        <v>44780</v>
      </c>
      <c r="L17" s="13">
        <f t="shared" si="4"/>
        <v>1622060</v>
      </c>
      <c r="M17" s="14" t="str">
        <f t="shared" si="2"/>
        <v>B</v>
      </c>
      <c r="N17" s="15">
        <f t="shared" si="3"/>
        <v>100</v>
      </c>
    </row>
    <row r="18" spans="1:16">
      <c r="A18" s="10">
        <v>12</v>
      </c>
      <c r="B18" s="27" t="s">
        <v>23</v>
      </c>
      <c r="C18" s="28">
        <v>6.3</v>
      </c>
      <c r="D18" s="12">
        <v>80800</v>
      </c>
      <c r="E18" s="29">
        <v>100</v>
      </c>
      <c r="F18" s="29" t="str">
        <f t="shared" si="0"/>
        <v>B</v>
      </c>
      <c r="G18" s="15">
        <f t="shared" si="1"/>
        <v>100</v>
      </c>
      <c r="I18" s="10">
        <v>18</v>
      </c>
      <c r="J18" s="13" t="s">
        <v>34</v>
      </c>
      <c r="K18" s="12">
        <v>40360</v>
      </c>
      <c r="L18" s="13">
        <f t="shared" si="4"/>
        <v>1662420</v>
      </c>
      <c r="M18" s="14" t="str">
        <f t="shared" si="2"/>
        <v>B</v>
      </c>
      <c r="N18" s="15">
        <f t="shared" si="3"/>
        <v>100</v>
      </c>
    </row>
    <row r="19" spans="1:16">
      <c r="A19" s="10">
        <v>13</v>
      </c>
      <c r="B19" s="27" t="s">
        <v>35</v>
      </c>
      <c r="C19" s="28">
        <v>14.9</v>
      </c>
      <c r="D19" s="12">
        <v>14220</v>
      </c>
      <c r="E19" s="29">
        <v>100</v>
      </c>
      <c r="F19" s="29" t="str">
        <f t="shared" si="0"/>
        <v>C</v>
      </c>
      <c r="G19" s="15">
        <f t="shared" si="1"/>
        <v>52.660000000000004</v>
      </c>
      <c r="I19" s="10">
        <v>11</v>
      </c>
      <c r="J19" s="13" t="s">
        <v>32</v>
      </c>
      <c r="K19" s="12">
        <v>40000</v>
      </c>
      <c r="L19" s="13">
        <f t="shared" si="4"/>
        <v>1702420</v>
      </c>
      <c r="M19" s="14" t="str">
        <f t="shared" si="2"/>
        <v>B</v>
      </c>
      <c r="N19" s="15">
        <f t="shared" si="3"/>
        <v>100</v>
      </c>
      <c r="O19" s="37">
        <f>AVERAGE(K11:K19)</f>
        <v>55717.777777777781</v>
      </c>
      <c r="P19" s="38">
        <f>9/35</f>
        <v>0.25714285714285712</v>
      </c>
    </row>
    <row r="20" spans="1:16">
      <c r="A20" s="10">
        <v>14</v>
      </c>
      <c r="B20" s="27" t="s">
        <v>36</v>
      </c>
      <c r="C20" s="28">
        <v>5.3</v>
      </c>
      <c r="D20" s="12">
        <v>10980</v>
      </c>
      <c r="E20" s="29">
        <v>100</v>
      </c>
      <c r="F20" s="29" t="str">
        <f t="shared" si="0"/>
        <v>C</v>
      </c>
      <c r="G20" s="15">
        <f t="shared" si="1"/>
        <v>42.94</v>
      </c>
      <c r="I20" s="10">
        <v>24</v>
      </c>
      <c r="J20" s="13" t="s">
        <v>37</v>
      </c>
      <c r="K20" s="12">
        <v>29320</v>
      </c>
      <c r="L20" s="13">
        <f t="shared" si="4"/>
        <v>1731740</v>
      </c>
      <c r="M20" s="14" t="str">
        <f t="shared" si="2"/>
        <v>C</v>
      </c>
      <c r="N20" s="15">
        <f t="shared" si="3"/>
        <v>97.960000000000008</v>
      </c>
      <c r="O20" s="2">
        <f>SUM(K20:K41)</f>
        <v>237120</v>
      </c>
      <c r="P20" s="38">
        <f>O20/L41</f>
        <v>0.12225579261061902</v>
      </c>
    </row>
    <row r="21" spans="1:16">
      <c r="A21" s="10">
        <v>15</v>
      </c>
      <c r="B21" s="27" t="s">
        <v>15</v>
      </c>
      <c r="C21" s="28">
        <v>279</v>
      </c>
      <c r="D21" s="12">
        <v>437960</v>
      </c>
      <c r="E21" s="29">
        <v>100</v>
      </c>
      <c r="F21" s="29" t="str">
        <f t="shared" si="0"/>
        <v>A</v>
      </c>
      <c r="G21" s="15">
        <f t="shared" si="1"/>
        <v>-3379.6000000000004</v>
      </c>
      <c r="I21" s="10">
        <v>7</v>
      </c>
      <c r="J21" s="13" t="s">
        <v>26</v>
      </c>
      <c r="K21" s="12">
        <v>27530</v>
      </c>
      <c r="L21" s="13">
        <f t="shared" si="4"/>
        <v>1759270</v>
      </c>
      <c r="M21" s="14" t="str">
        <f t="shared" si="2"/>
        <v>C</v>
      </c>
      <c r="N21" s="15">
        <f t="shared" si="3"/>
        <v>92.59</v>
      </c>
    </row>
    <row r="22" spans="1:16">
      <c r="A22" s="10">
        <v>16</v>
      </c>
      <c r="B22" s="27" t="s">
        <v>38</v>
      </c>
      <c r="C22" s="28">
        <v>2</v>
      </c>
      <c r="D22" s="12">
        <v>1400</v>
      </c>
      <c r="E22" s="29">
        <v>100</v>
      </c>
      <c r="F22" s="29" t="str">
        <f t="shared" si="0"/>
        <v>C</v>
      </c>
      <c r="G22" s="15">
        <f t="shared" si="1"/>
        <v>14.2</v>
      </c>
      <c r="I22" s="10">
        <v>30</v>
      </c>
      <c r="J22" s="13" t="s">
        <v>39</v>
      </c>
      <c r="K22" s="12">
        <v>26940</v>
      </c>
      <c r="L22" s="13">
        <f t="shared" si="4"/>
        <v>1786210</v>
      </c>
      <c r="M22" s="14" t="str">
        <f t="shared" si="2"/>
        <v>C</v>
      </c>
      <c r="N22" s="15">
        <f t="shared" si="3"/>
        <v>90.820000000000007</v>
      </c>
    </row>
    <row r="23" spans="1:16">
      <c r="A23" s="10">
        <v>17</v>
      </c>
      <c r="B23" s="27" t="s">
        <v>21</v>
      </c>
      <c r="C23" s="28">
        <v>109.4</v>
      </c>
      <c r="D23" s="12">
        <v>187940</v>
      </c>
      <c r="E23" s="29">
        <v>100</v>
      </c>
      <c r="F23" s="29" t="str">
        <f t="shared" si="0"/>
        <v>A</v>
      </c>
      <c r="G23" s="15">
        <f t="shared" si="1"/>
        <v>-879.40000000000009</v>
      </c>
      <c r="I23" s="10">
        <v>2</v>
      </c>
      <c r="J23" s="13" t="s">
        <v>16</v>
      </c>
      <c r="K23" s="12">
        <v>25600</v>
      </c>
      <c r="L23" s="13">
        <f t="shared" si="4"/>
        <v>1811810</v>
      </c>
      <c r="M23" s="14" t="str">
        <f t="shared" si="2"/>
        <v>C</v>
      </c>
      <c r="N23" s="15">
        <f t="shared" si="3"/>
        <v>86.8</v>
      </c>
    </row>
    <row r="24" spans="1:16">
      <c r="A24" s="10">
        <v>18</v>
      </c>
      <c r="B24" s="27" t="s">
        <v>34</v>
      </c>
      <c r="C24" s="28">
        <v>75.599999999999994</v>
      </c>
      <c r="D24" s="12">
        <v>40360</v>
      </c>
      <c r="E24" s="29">
        <v>100</v>
      </c>
      <c r="F24" s="29" t="str">
        <f t="shared" si="0"/>
        <v>B</v>
      </c>
      <c r="G24" s="15">
        <f t="shared" si="1"/>
        <v>100</v>
      </c>
      <c r="I24" s="10">
        <v>22</v>
      </c>
      <c r="J24" s="13" t="s">
        <v>40</v>
      </c>
      <c r="K24" s="12">
        <v>14590</v>
      </c>
      <c r="L24" s="13">
        <f t="shared" si="4"/>
        <v>1826400</v>
      </c>
      <c r="M24" s="14" t="str">
        <f t="shared" si="2"/>
        <v>C</v>
      </c>
      <c r="N24" s="15">
        <f t="shared" si="3"/>
        <v>53.77</v>
      </c>
    </row>
    <row r="25" spans="1:16">
      <c r="A25" s="10">
        <v>19</v>
      </c>
      <c r="B25" s="27" t="s">
        <v>41</v>
      </c>
      <c r="C25" s="28">
        <v>14</v>
      </c>
      <c r="D25" s="12">
        <v>560</v>
      </c>
      <c r="E25" s="29">
        <v>100</v>
      </c>
      <c r="F25" s="29" t="str">
        <f t="shared" si="0"/>
        <v>C</v>
      </c>
      <c r="G25" s="15">
        <f t="shared" si="1"/>
        <v>11.68</v>
      </c>
      <c r="I25" s="10">
        <v>13</v>
      </c>
      <c r="J25" s="13" t="s">
        <v>35</v>
      </c>
      <c r="K25" s="12">
        <v>14220</v>
      </c>
      <c r="L25" s="13">
        <f t="shared" si="4"/>
        <v>1840620</v>
      </c>
      <c r="M25" s="14" t="str">
        <f t="shared" si="2"/>
        <v>C</v>
      </c>
      <c r="N25" s="15">
        <f t="shared" si="3"/>
        <v>52.660000000000004</v>
      </c>
    </row>
    <row r="26" spans="1:16">
      <c r="A26" s="10">
        <v>20</v>
      </c>
      <c r="B26" s="27" t="s">
        <v>42</v>
      </c>
      <c r="C26" s="28">
        <v>68</v>
      </c>
      <c r="D26" s="12">
        <v>7030</v>
      </c>
      <c r="E26" s="29">
        <v>100</v>
      </c>
      <c r="F26" s="29" t="str">
        <f t="shared" si="0"/>
        <v>C</v>
      </c>
      <c r="G26" s="15">
        <f t="shared" si="1"/>
        <v>31.09</v>
      </c>
      <c r="I26" s="10">
        <v>4</v>
      </c>
      <c r="J26" s="13" t="s">
        <v>20</v>
      </c>
      <c r="K26" s="12">
        <v>13650</v>
      </c>
      <c r="L26" s="13">
        <f t="shared" si="4"/>
        <v>1854270</v>
      </c>
      <c r="M26" s="14" t="str">
        <f t="shared" si="2"/>
        <v>C</v>
      </c>
      <c r="N26" s="15">
        <f t="shared" si="3"/>
        <v>50.95</v>
      </c>
    </row>
    <row r="27" spans="1:16">
      <c r="A27" s="10">
        <v>21</v>
      </c>
      <c r="B27" s="27" t="s">
        <v>43</v>
      </c>
      <c r="C27" s="28">
        <v>3.5</v>
      </c>
      <c r="D27" s="12">
        <v>1790</v>
      </c>
      <c r="E27" s="29">
        <v>100</v>
      </c>
      <c r="F27" s="29" t="str">
        <f t="shared" si="0"/>
        <v>C</v>
      </c>
      <c r="G27" s="15">
        <f t="shared" si="1"/>
        <v>15.370000000000001</v>
      </c>
      <c r="I27" s="10">
        <v>10</v>
      </c>
      <c r="J27" s="13" t="s">
        <v>30</v>
      </c>
      <c r="K27" s="12">
        <v>12700</v>
      </c>
      <c r="L27" s="13">
        <f t="shared" si="4"/>
        <v>1866970</v>
      </c>
      <c r="M27" s="14" t="str">
        <f t="shared" si="2"/>
        <v>C</v>
      </c>
      <c r="N27" s="15">
        <f t="shared" si="3"/>
        <v>48.1</v>
      </c>
    </row>
    <row r="28" spans="1:16">
      <c r="A28" s="10">
        <v>22</v>
      </c>
      <c r="B28" s="27" t="s">
        <v>40</v>
      </c>
      <c r="C28" s="28">
        <v>18.7</v>
      </c>
      <c r="D28" s="12">
        <v>14590</v>
      </c>
      <c r="E28" s="29">
        <v>100</v>
      </c>
      <c r="F28" s="29" t="str">
        <f t="shared" si="0"/>
        <v>C</v>
      </c>
      <c r="G28" s="15">
        <f t="shared" si="1"/>
        <v>53.77</v>
      </c>
      <c r="I28" s="10">
        <v>27</v>
      </c>
      <c r="J28" s="13" t="s">
        <v>44</v>
      </c>
      <c r="K28" s="12">
        <v>12300</v>
      </c>
      <c r="L28" s="13">
        <f t="shared" si="4"/>
        <v>1879270</v>
      </c>
      <c r="M28" s="14" t="str">
        <f t="shared" si="2"/>
        <v>C</v>
      </c>
      <c r="N28" s="15">
        <f t="shared" si="3"/>
        <v>46.9</v>
      </c>
    </row>
    <row r="29" spans="1:16">
      <c r="A29" s="10">
        <v>23</v>
      </c>
      <c r="B29" s="27" t="s">
        <v>45</v>
      </c>
      <c r="C29" s="28">
        <v>0.14299999999999999</v>
      </c>
      <c r="D29" s="12">
        <v>1200</v>
      </c>
      <c r="E29" s="29">
        <v>100</v>
      </c>
      <c r="F29" s="29" t="str">
        <f t="shared" si="0"/>
        <v>C</v>
      </c>
      <c r="G29" s="15">
        <f t="shared" si="1"/>
        <v>13.6</v>
      </c>
      <c r="I29" s="10">
        <v>29</v>
      </c>
      <c r="J29" s="13" t="s">
        <v>46</v>
      </c>
      <c r="K29" s="12">
        <v>11710</v>
      </c>
      <c r="L29" s="13">
        <f t="shared" si="4"/>
        <v>1890980</v>
      </c>
      <c r="M29" s="14" t="str">
        <f t="shared" si="2"/>
        <v>C</v>
      </c>
      <c r="N29" s="15">
        <f t="shared" si="3"/>
        <v>45.13</v>
      </c>
    </row>
    <row r="30" spans="1:16">
      <c r="A30" s="10">
        <v>24</v>
      </c>
      <c r="B30" s="27" t="s">
        <v>37</v>
      </c>
      <c r="C30" s="28">
        <v>3.5</v>
      </c>
      <c r="D30" s="12">
        <v>29320</v>
      </c>
      <c r="E30" s="29">
        <v>100</v>
      </c>
      <c r="F30" s="29" t="str">
        <f t="shared" si="0"/>
        <v>C</v>
      </c>
      <c r="G30" s="15">
        <f t="shared" si="1"/>
        <v>97.960000000000008</v>
      </c>
      <c r="I30" s="10">
        <v>14</v>
      </c>
      <c r="J30" s="13" t="s">
        <v>36</v>
      </c>
      <c r="K30" s="12">
        <v>10980</v>
      </c>
      <c r="L30" s="13">
        <f t="shared" si="4"/>
        <v>1901960</v>
      </c>
      <c r="M30" s="14" t="str">
        <f t="shared" si="2"/>
        <v>C</v>
      </c>
      <c r="N30" s="15">
        <f t="shared" si="3"/>
        <v>42.94</v>
      </c>
    </row>
    <row r="31" spans="1:16">
      <c r="A31" s="10">
        <v>25</v>
      </c>
      <c r="B31" s="27" t="s">
        <v>19</v>
      </c>
      <c r="C31" s="28">
        <v>240.7</v>
      </c>
      <c r="D31" s="12">
        <v>228800</v>
      </c>
      <c r="E31" s="29">
        <v>100</v>
      </c>
      <c r="F31" s="29" t="str">
        <f t="shared" si="0"/>
        <v>A</v>
      </c>
      <c r="G31" s="15">
        <f t="shared" si="1"/>
        <v>-1288</v>
      </c>
      <c r="I31" s="10">
        <v>33</v>
      </c>
      <c r="J31" s="13" t="s">
        <v>47</v>
      </c>
      <c r="K31" s="12">
        <v>10020</v>
      </c>
      <c r="L31" s="13">
        <f t="shared" si="4"/>
        <v>1911980</v>
      </c>
      <c r="M31" s="14" t="str">
        <f t="shared" si="2"/>
        <v>C</v>
      </c>
      <c r="N31" s="15">
        <f t="shared" si="3"/>
        <v>40.06</v>
      </c>
    </row>
    <row r="32" spans="1:16">
      <c r="A32" s="10">
        <v>26</v>
      </c>
      <c r="B32" s="27" t="s">
        <v>31</v>
      </c>
      <c r="C32" s="28">
        <v>15.3</v>
      </c>
      <c r="D32" s="12">
        <v>47660</v>
      </c>
      <c r="E32" s="29">
        <v>100</v>
      </c>
      <c r="F32" s="29" t="str">
        <f t="shared" si="0"/>
        <v>B</v>
      </c>
      <c r="G32" s="15">
        <f t="shared" si="1"/>
        <v>100</v>
      </c>
      <c r="I32" s="10">
        <v>3</v>
      </c>
      <c r="J32" s="13" t="s">
        <v>18</v>
      </c>
      <c r="K32" s="12">
        <v>8780</v>
      </c>
      <c r="L32" s="13">
        <f t="shared" si="4"/>
        <v>1920760</v>
      </c>
      <c r="M32" s="14" t="str">
        <f t="shared" si="2"/>
        <v>C</v>
      </c>
      <c r="N32" s="15">
        <f t="shared" si="3"/>
        <v>36.340000000000003</v>
      </c>
    </row>
    <row r="33" spans="1:16">
      <c r="A33" s="10">
        <v>27</v>
      </c>
      <c r="B33" s="27" t="s">
        <v>44</v>
      </c>
      <c r="C33" s="28">
        <v>46</v>
      </c>
      <c r="D33" s="12">
        <v>12300</v>
      </c>
      <c r="E33" s="29">
        <v>100</v>
      </c>
      <c r="F33" s="29" t="str">
        <f t="shared" si="0"/>
        <v>C</v>
      </c>
      <c r="G33" s="15">
        <f t="shared" si="1"/>
        <v>46.9</v>
      </c>
      <c r="I33" s="10">
        <v>20</v>
      </c>
      <c r="J33" s="13" t="s">
        <v>42</v>
      </c>
      <c r="K33" s="12">
        <v>7030</v>
      </c>
      <c r="L33" s="13">
        <f t="shared" si="4"/>
        <v>1927790</v>
      </c>
      <c r="M33" s="14" t="str">
        <f t="shared" si="2"/>
        <v>C</v>
      </c>
      <c r="N33" s="15">
        <f t="shared" si="3"/>
        <v>31.09</v>
      </c>
    </row>
    <row r="34" spans="1:16">
      <c r="A34" s="10">
        <v>28</v>
      </c>
      <c r="B34" s="27" t="s">
        <v>33</v>
      </c>
      <c r="C34" s="28">
        <v>58.448999999999998</v>
      </c>
      <c r="D34" s="12">
        <v>44780</v>
      </c>
      <c r="E34" s="29">
        <v>100</v>
      </c>
      <c r="F34" s="29" t="str">
        <f t="shared" si="0"/>
        <v>B</v>
      </c>
      <c r="G34" s="15">
        <f t="shared" si="1"/>
        <v>100</v>
      </c>
      <c r="I34" s="10">
        <v>5</v>
      </c>
      <c r="J34" s="13" t="s">
        <v>22</v>
      </c>
      <c r="K34" s="12">
        <v>3600</v>
      </c>
      <c r="L34" s="13">
        <f t="shared" si="4"/>
        <v>1931390</v>
      </c>
      <c r="M34" s="14" t="str">
        <f t="shared" si="2"/>
        <v>C</v>
      </c>
      <c r="N34" s="15">
        <f t="shared" si="3"/>
        <v>20.8</v>
      </c>
    </row>
    <row r="35" spans="1:16">
      <c r="A35" s="10">
        <v>29</v>
      </c>
      <c r="B35" s="27" t="s">
        <v>46</v>
      </c>
      <c r="C35" s="28">
        <v>0.23799999999999999</v>
      </c>
      <c r="D35" s="12">
        <v>11710</v>
      </c>
      <c r="E35" s="29">
        <v>100</v>
      </c>
      <c r="F35" s="29" t="str">
        <f t="shared" si="0"/>
        <v>C</v>
      </c>
      <c r="G35" s="15">
        <f t="shared" si="1"/>
        <v>45.13</v>
      </c>
      <c r="I35" s="10">
        <v>32</v>
      </c>
      <c r="J35" s="13" t="s">
        <v>48</v>
      </c>
      <c r="K35" s="12">
        <v>2400</v>
      </c>
      <c r="L35" s="13">
        <f t="shared" si="4"/>
        <v>1933790</v>
      </c>
      <c r="M35" s="14" t="str">
        <f t="shared" si="2"/>
        <v>C</v>
      </c>
      <c r="N35" s="15">
        <f t="shared" si="3"/>
        <v>17.2</v>
      </c>
    </row>
    <row r="36" spans="1:16">
      <c r="A36" s="10">
        <v>30</v>
      </c>
      <c r="B36" s="27" t="s">
        <v>39</v>
      </c>
      <c r="C36" s="28">
        <v>1.3</v>
      </c>
      <c r="D36" s="12">
        <v>26940</v>
      </c>
      <c r="E36" s="29">
        <v>100</v>
      </c>
      <c r="F36" s="29" t="str">
        <f t="shared" si="0"/>
        <v>C</v>
      </c>
      <c r="G36" s="15">
        <f t="shared" si="1"/>
        <v>90.820000000000007</v>
      </c>
      <c r="I36" s="10">
        <v>21</v>
      </c>
      <c r="J36" s="13" t="s">
        <v>43</v>
      </c>
      <c r="K36" s="12">
        <v>1790</v>
      </c>
      <c r="L36" s="13">
        <f t="shared" si="4"/>
        <v>1935580</v>
      </c>
      <c r="M36" s="14" t="str">
        <f t="shared" si="2"/>
        <v>C</v>
      </c>
      <c r="N36" s="15">
        <f t="shared" si="3"/>
        <v>15.370000000000001</v>
      </c>
    </row>
    <row r="37" spans="1:16">
      <c r="A37" s="10">
        <v>31</v>
      </c>
      <c r="B37" s="27" t="s">
        <v>25</v>
      </c>
      <c r="C37" s="28">
        <v>18.521999999999998</v>
      </c>
      <c r="D37" s="12">
        <v>69670</v>
      </c>
      <c r="E37" s="29">
        <v>100</v>
      </c>
      <c r="F37" s="29" t="str">
        <f t="shared" si="0"/>
        <v>B</v>
      </c>
      <c r="G37" s="15">
        <f t="shared" si="1"/>
        <v>100</v>
      </c>
      <c r="I37" s="10">
        <v>16</v>
      </c>
      <c r="J37" s="13" t="s">
        <v>38</v>
      </c>
      <c r="K37" s="12">
        <v>1400</v>
      </c>
      <c r="L37" s="13">
        <f t="shared" si="4"/>
        <v>1936980</v>
      </c>
      <c r="M37" s="14" t="str">
        <f t="shared" si="2"/>
        <v>C</v>
      </c>
      <c r="N37" s="15">
        <f t="shared" si="3"/>
        <v>14.2</v>
      </c>
    </row>
    <row r="38" spans="1:16">
      <c r="A38" s="10">
        <v>32</v>
      </c>
      <c r="B38" s="27" t="s">
        <v>48</v>
      </c>
      <c r="C38" s="28">
        <v>22</v>
      </c>
      <c r="D38" s="12">
        <v>2400</v>
      </c>
      <c r="E38" s="29">
        <v>100</v>
      </c>
      <c r="F38" s="29" t="str">
        <f t="shared" si="0"/>
        <v>C</v>
      </c>
      <c r="G38" s="15">
        <f t="shared" si="1"/>
        <v>17.2</v>
      </c>
      <c r="I38" s="10">
        <v>23</v>
      </c>
      <c r="J38" s="13" t="s">
        <v>45</v>
      </c>
      <c r="K38" s="12">
        <v>1200</v>
      </c>
      <c r="L38" s="13">
        <f t="shared" si="4"/>
        <v>1938180</v>
      </c>
      <c r="M38" s="14" t="str">
        <f t="shared" si="2"/>
        <v>C</v>
      </c>
      <c r="N38" s="15">
        <f t="shared" si="3"/>
        <v>13.6</v>
      </c>
    </row>
    <row r="39" spans="1:16">
      <c r="A39" s="10">
        <v>33</v>
      </c>
      <c r="B39" s="27" t="s">
        <v>47</v>
      </c>
      <c r="C39" s="28">
        <v>320</v>
      </c>
      <c r="D39" s="12">
        <v>10020</v>
      </c>
      <c r="E39" s="29">
        <v>100</v>
      </c>
      <c r="F39" s="29" t="str">
        <f t="shared" si="0"/>
        <v>C</v>
      </c>
      <c r="G39" s="15">
        <f t="shared" si="1"/>
        <v>40.06</v>
      </c>
      <c r="I39" s="10">
        <v>6</v>
      </c>
      <c r="J39" s="13" t="s">
        <v>24</v>
      </c>
      <c r="K39" s="12">
        <v>600</v>
      </c>
      <c r="L39" s="13">
        <f t="shared" si="4"/>
        <v>1938780</v>
      </c>
      <c r="M39" s="14" t="str">
        <f t="shared" si="2"/>
        <v>C</v>
      </c>
      <c r="N39" s="15">
        <f t="shared" si="3"/>
        <v>11.8</v>
      </c>
    </row>
    <row r="40" spans="1:16">
      <c r="A40" s="10">
        <v>34</v>
      </c>
      <c r="B40" s="27" t="s">
        <v>27</v>
      </c>
      <c r="C40" s="28">
        <v>67.17</v>
      </c>
      <c r="D40" s="12">
        <v>64250</v>
      </c>
      <c r="E40" s="29">
        <v>100</v>
      </c>
      <c r="F40" s="29" t="str">
        <f t="shared" si="0"/>
        <v>B</v>
      </c>
      <c r="G40" s="15">
        <f t="shared" si="1"/>
        <v>100</v>
      </c>
      <c r="I40" s="10">
        <v>19</v>
      </c>
      <c r="J40" s="13" t="s">
        <v>41</v>
      </c>
      <c r="K40" s="12">
        <v>560</v>
      </c>
      <c r="L40" s="13">
        <f t="shared" si="4"/>
        <v>1939340</v>
      </c>
      <c r="M40" s="14" t="str">
        <f t="shared" si="2"/>
        <v>C</v>
      </c>
      <c r="N40" s="15">
        <f t="shared" si="3"/>
        <v>11.68</v>
      </c>
    </row>
    <row r="41" spans="1:16">
      <c r="A41" s="10">
        <v>35</v>
      </c>
      <c r="B41" s="27" t="s">
        <v>17</v>
      </c>
      <c r="C41" s="28">
        <v>255</v>
      </c>
      <c r="D41" s="12">
        <v>346260</v>
      </c>
      <c r="E41" s="29">
        <v>100</v>
      </c>
      <c r="F41" s="29" t="str">
        <f t="shared" si="0"/>
        <v>A</v>
      </c>
      <c r="G41" s="15">
        <f t="shared" si="1"/>
        <v>-2462.6</v>
      </c>
      <c r="I41" s="16">
        <v>8</v>
      </c>
      <c r="J41" s="17" t="s">
        <v>28</v>
      </c>
      <c r="K41" s="18">
        <v>200</v>
      </c>
      <c r="L41" s="17">
        <f t="shared" si="4"/>
        <v>1939540</v>
      </c>
      <c r="M41" s="19" t="str">
        <f t="shared" si="2"/>
        <v>C</v>
      </c>
      <c r="N41" s="20">
        <f t="shared" si="3"/>
        <v>10.6</v>
      </c>
      <c r="O41" s="37">
        <f>AVERAGE(K20:K41)</f>
        <v>10778.181818181818</v>
      </c>
      <c r="P41" s="38">
        <f>-22/35</f>
        <v>-0.62857142857142856</v>
      </c>
    </row>
    <row r="42" spans="1:16">
      <c r="A42" s="30"/>
      <c r="B42" s="31" t="s">
        <v>49</v>
      </c>
      <c r="C42" s="32">
        <f>SUM(C7:C41)</f>
        <v>2777.0219999999999</v>
      </c>
      <c r="D42" s="33">
        <f>SUM(D7:D41)</f>
        <v>1939540</v>
      </c>
      <c r="E42" s="26">
        <f>SUM(E7:E41)</f>
        <v>3500</v>
      </c>
      <c r="F42" s="34"/>
      <c r="G42" s="35">
        <f>SUM(G7:G41)</f>
        <v>-6178.2400000000016</v>
      </c>
    </row>
    <row r="43" spans="1:16">
      <c r="E43" s="36" t="s">
        <v>50</v>
      </c>
      <c r="F43" s="1"/>
      <c r="G43" s="1" t="s">
        <v>51</v>
      </c>
    </row>
    <row r="44" spans="1:16">
      <c r="E44" s="1"/>
      <c r="F44" s="36">
        <f>-(G42-E42)</f>
        <v>9678.2400000000016</v>
      </c>
      <c r="G44" s="1"/>
    </row>
    <row r="45" spans="1:16">
      <c r="E45" s="1"/>
      <c r="F45" s="36" t="s">
        <v>52</v>
      </c>
      <c r="G45" s="1"/>
    </row>
  </sheetData>
  <phoneticPr fontId="0" type="noConversion"/>
  <pageMargins left="0.78740157480314965" right="0.39370078740157483" top="0.98425196850393704" bottom="0.98425196850393704" header="0.4921259845" footer="0.4921259845"/>
  <pageSetup paperSize="9" orientation="portrait" horizontalDpi="4294967292" verticalDpi="4294967292" r:id="rId1"/>
  <headerFooter alignWithMargins="0">
    <oddHeader>&amp;F</oddHeader>
    <oddFooter>Page &amp;P</oddFooter>
  </headerFooter>
  <rowBreaks count="1" manualBreakCount="1">
    <brk id="45" max="65535" man="1"/>
  </rowBreaks>
  <colBreaks count="1" manualBreakCount="1">
    <brk id="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VERINDUS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Excel5</dc:creator>
  <cp:lastModifiedBy>GERARD</cp:lastModifiedBy>
  <dcterms:created xsi:type="dcterms:W3CDTF">1998-12-22T13:54:34Z</dcterms:created>
  <dcterms:modified xsi:type="dcterms:W3CDTF">2016-02-01T09:58:30Z</dcterms:modified>
</cp:coreProperties>
</file>